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hea\Sinch AB\Group Finance - IR\Sinch financials\"/>
    </mc:Choice>
  </mc:AlternateContent>
  <xr:revisionPtr revIDLastSave="0" documentId="13_ncr:1_{B628E326-57D7-4E46-BB06-C709B848DE7B}" xr6:coauthVersionLast="47" xr6:coauthVersionMax="47" xr10:uidLastSave="{00000000-0000-0000-0000-000000000000}"/>
  <bookViews>
    <workbookView xWindow="-108" yWindow="-108" windowWidth="23256" windowHeight="12576" xr2:uid="{7BAA9D0E-F18B-4215-8C04-3D3DE18752A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1" l="1"/>
  <c r="AG18" i="1"/>
  <c r="AB92" i="1"/>
  <c r="AC89" i="1"/>
  <c r="AB89" i="1"/>
  <c r="W92" i="1" l="1"/>
  <c r="V92" i="1"/>
  <c r="U92" i="1"/>
  <c r="T92" i="1"/>
  <c r="S92" i="1"/>
  <c r="R92" i="1"/>
  <c r="Q92" i="1"/>
  <c r="P92" i="1"/>
  <c r="O92" i="1"/>
  <c r="W91" i="1"/>
  <c r="V91" i="1"/>
  <c r="U91" i="1"/>
  <c r="T91" i="1"/>
  <c r="S91" i="1"/>
  <c r="R91" i="1"/>
  <c r="Q91" i="1"/>
  <c r="P91" i="1"/>
  <c r="O91" i="1"/>
  <c r="AC62" i="1" l="1"/>
  <c r="AB91" i="1"/>
  <c r="AC91" i="1"/>
  <c r="V89" i="1"/>
  <c r="U89" i="1"/>
  <c r="T89" i="1"/>
  <c r="S89" i="1"/>
  <c r="R89" i="1"/>
  <c r="Q89" i="1"/>
  <c r="P89" i="1"/>
  <c r="O89" i="1"/>
  <c r="W89" i="1"/>
  <c r="U39" i="1" l="1"/>
  <c r="U25" i="1"/>
  <c r="O35" i="1"/>
  <c r="O21" i="1"/>
  <c r="W35" i="1"/>
  <c r="W21" i="1"/>
  <c r="V36" i="1"/>
  <c r="V22" i="1"/>
  <c r="U37" i="1"/>
  <c r="U23" i="1"/>
  <c r="S38" i="1"/>
  <c r="S24" i="1"/>
  <c r="R39" i="1"/>
  <c r="R25" i="1"/>
  <c r="U38" i="1"/>
  <c r="U24" i="1"/>
  <c r="P37" i="1"/>
  <c r="P23" i="1"/>
  <c r="P35" i="1"/>
  <c r="P21" i="1"/>
  <c r="O36" i="1"/>
  <c r="O22" i="1"/>
  <c r="W36" i="1"/>
  <c r="W22" i="1"/>
  <c r="V37" i="1"/>
  <c r="V23" i="1"/>
  <c r="T38" i="1"/>
  <c r="T24" i="1"/>
  <c r="S39" i="1"/>
  <c r="S25" i="1"/>
  <c r="T39" i="1"/>
  <c r="T25" i="1"/>
  <c r="R35" i="1"/>
  <c r="R21" i="1"/>
  <c r="Q36" i="1"/>
  <c r="Q22" i="1"/>
  <c r="S35" i="1"/>
  <c r="S21" i="1"/>
  <c r="R36" i="1"/>
  <c r="R22" i="1"/>
  <c r="Q37" i="1"/>
  <c r="Q23" i="1"/>
  <c r="W39" i="1"/>
  <c r="W25" i="1"/>
  <c r="V39" i="1"/>
  <c r="V25" i="1"/>
  <c r="Q35" i="1"/>
  <c r="Q21" i="1"/>
  <c r="W37" i="1"/>
  <c r="W23" i="1"/>
  <c r="V38" i="1"/>
  <c r="V24" i="1"/>
  <c r="T35" i="1"/>
  <c r="T21" i="1"/>
  <c r="S36" i="1"/>
  <c r="S22" i="1"/>
  <c r="R37" i="1"/>
  <c r="R23" i="1"/>
  <c r="P38" i="1"/>
  <c r="P24" i="1"/>
  <c r="O39" i="1"/>
  <c r="O25" i="1"/>
  <c r="O37" i="1"/>
  <c r="O23" i="1"/>
  <c r="W38" i="1"/>
  <c r="W24" i="1"/>
  <c r="U35" i="1"/>
  <c r="U21" i="1"/>
  <c r="T36" i="1"/>
  <c r="T22" i="1"/>
  <c r="S37" i="1"/>
  <c r="S23" i="1"/>
  <c r="Q38" i="1"/>
  <c r="Q24" i="1"/>
  <c r="P39" i="1"/>
  <c r="P25" i="1"/>
  <c r="P36" i="1"/>
  <c r="P22" i="1"/>
  <c r="V35" i="1"/>
  <c r="V21" i="1"/>
  <c r="U36" i="1"/>
  <c r="U22" i="1"/>
  <c r="T37" i="1"/>
  <c r="T23" i="1"/>
  <c r="R38" i="1"/>
  <c r="R24" i="1"/>
  <c r="Q39" i="1"/>
  <c r="Q25" i="1"/>
  <c r="AB23" i="1" l="1"/>
  <c r="AB37" i="1"/>
  <c r="AB35" i="1"/>
  <c r="AB21" i="1"/>
  <c r="AC23" i="1"/>
  <c r="AC37" i="1"/>
  <c r="AB24" i="1"/>
  <c r="AB38" i="1"/>
  <c r="AB39" i="1"/>
  <c r="AB25" i="1"/>
  <c r="AC21" i="1"/>
  <c r="AC35" i="1"/>
  <c r="AC24" i="1"/>
  <c r="AC38" i="1"/>
  <c r="AC22" i="1"/>
  <c r="AC36" i="1"/>
  <c r="AB36" i="1"/>
  <c r="AB22" i="1"/>
  <c r="W83" i="1" l="1"/>
  <c r="W71" i="1"/>
  <c r="W63" i="1"/>
  <c r="W61" i="1"/>
  <c r="W49" i="1"/>
  <c r="V49" i="1"/>
  <c r="U49" i="1"/>
  <c r="T49" i="1"/>
  <c r="V74" i="1"/>
  <c r="AC74" i="1"/>
  <c r="AC71" i="1"/>
  <c r="AC68" i="1"/>
  <c r="AC63" i="1"/>
  <c r="AC64" i="1" s="1"/>
  <c r="AC56" i="1"/>
  <c r="AC46" i="1"/>
  <c r="AC18" i="1"/>
  <c r="AC8" i="1"/>
  <c r="AC10" i="1"/>
  <c r="AC9" i="1"/>
  <c r="AC7" i="1"/>
  <c r="V83" i="1"/>
  <c r="V71" i="1"/>
  <c r="K45" i="1"/>
  <c r="AC92" i="1" l="1"/>
  <c r="AC39" i="1"/>
  <c r="AC25" i="1"/>
  <c r="AC49" i="1"/>
  <c r="AC11" i="1"/>
  <c r="S49" i="1"/>
  <c r="S63" i="1"/>
  <c r="S61" i="1"/>
  <c r="AB10" i="1" l="1"/>
  <c r="AB63" i="1"/>
  <c r="AB61" i="1"/>
  <c r="AB49" i="1"/>
  <c r="R63" i="1"/>
  <c r="R61" i="1"/>
  <c r="R49" i="1"/>
  <c r="Q49" i="1" l="1"/>
  <c r="Q83" i="1"/>
  <c r="P84" i="1" l="1"/>
  <c r="O84" i="1"/>
  <c r="N84" i="1"/>
  <c r="M84" i="1"/>
  <c r="L84" i="1"/>
  <c r="K84" i="1"/>
  <c r="J84" i="1"/>
  <c r="I84" i="1"/>
  <c r="H84" i="1"/>
  <c r="G84" i="1"/>
  <c r="P65" i="1"/>
  <c r="P63" i="1"/>
  <c r="P61" i="1"/>
  <c r="P72" i="1"/>
  <c r="P71" i="1"/>
  <c r="P70" i="1"/>
  <c r="P49" i="1"/>
  <c r="Z73" i="1"/>
  <c r="AA70" i="1" l="1"/>
  <c r="Z70" i="1"/>
  <c r="O70" i="1"/>
  <c r="N70" i="1"/>
  <c r="M70" i="1"/>
  <c r="L70" i="1"/>
  <c r="K70" i="1"/>
  <c r="J70" i="1"/>
  <c r="I70" i="1"/>
  <c r="H70" i="1"/>
  <c r="G70" i="1"/>
  <c r="AA72" i="1"/>
  <c r="Z72" i="1"/>
  <c r="O72" i="1"/>
  <c r="N72" i="1"/>
  <c r="M72" i="1"/>
  <c r="L72" i="1"/>
  <c r="K72" i="1"/>
  <c r="J72" i="1"/>
  <c r="I72" i="1"/>
  <c r="H72" i="1"/>
  <c r="O71" i="1"/>
  <c r="G72" i="1"/>
  <c r="B71" i="1"/>
  <c r="AA73" i="1"/>
  <c r="O65" i="1"/>
  <c r="O63" i="1"/>
  <c r="O61" i="1"/>
  <c r="O49" i="1"/>
  <c r="O55" i="1"/>
  <c r="O38" i="1" s="1"/>
  <c r="O17" i="1"/>
  <c r="O24" i="1" s="1"/>
  <c r="O10" i="1"/>
  <c r="AA55" i="1"/>
  <c r="Z55" i="1"/>
  <c r="Y55" i="1"/>
  <c r="N55" i="1"/>
  <c r="M55" i="1"/>
  <c r="L55" i="1"/>
  <c r="K55" i="1"/>
  <c r="J55" i="1"/>
  <c r="I55" i="1"/>
  <c r="H55" i="1"/>
  <c r="G55" i="1"/>
  <c r="F55" i="1"/>
  <c r="E55" i="1"/>
  <c r="D55" i="1"/>
  <c r="C55" i="1"/>
  <c r="N17" i="1"/>
  <c r="M17" i="1"/>
  <c r="L17" i="1"/>
  <c r="J17" i="1"/>
  <c r="I17" i="1"/>
  <c r="H17" i="1"/>
  <c r="G17" i="1"/>
  <c r="F17" i="1"/>
  <c r="E17" i="1"/>
  <c r="D17" i="1"/>
  <c r="C17" i="1"/>
  <c r="AA17" i="1"/>
  <c r="Z17" i="1"/>
  <c r="Y17" i="1"/>
  <c r="AA10" i="1"/>
  <c r="N10" i="1"/>
  <c r="M10" i="1"/>
  <c r="L10" i="1"/>
  <c r="K10" i="1"/>
  <c r="J10" i="1"/>
  <c r="I10" i="1"/>
  <c r="H10" i="1"/>
  <c r="G10" i="1"/>
  <c r="F10" i="1"/>
  <c r="E10" i="1"/>
  <c r="D10" i="1"/>
  <c r="C10" i="1"/>
  <c r="O74" i="1" l="1"/>
  <c r="C49" i="1"/>
  <c r="D49" i="1"/>
  <c r="E49" i="1"/>
  <c r="F49" i="1"/>
  <c r="C48" i="1"/>
  <c r="D48" i="1"/>
  <c r="E48" i="1"/>
  <c r="F48" i="1"/>
  <c r="N49" i="1" l="1"/>
  <c r="M49" i="1"/>
  <c r="L49" i="1"/>
  <c r="AA49" i="1"/>
  <c r="Y49" i="1"/>
  <c r="J49" i="1"/>
  <c r="I49" i="1"/>
  <c r="H49" i="1"/>
  <c r="G49" i="1"/>
  <c r="G65" i="1"/>
  <c r="J65" i="1"/>
  <c r="I65" i="1"/>
  <c r="H65" i="1"/>
  <c r="J63" i="1"/>
  <c r="I63" i="1"/>
  <c r="H63" i="1"/>
  <c r="G63" i="1"/>
  <c r="J61" i="1"/>
  <c r="I61" i="1"/>
  <c r="H61" i="1"/>
  <c r="G61" i="1"/>
  <c r="J58" i="1"/>
  <c r="I58" i="1"/>
  <c r="H58" i="1"/>
  <c r="G58" i="1"/>
  <c r="J48" i="1"/>
  <c r="J71" i="1" s="1"/>
  <c r="J74" i="1" s="1"/>
  <c r="I48" i="1"/>
  <c r="I71" i="1" s="1"/>
  <c r="I74" i="1" s="1"/>
  <c r="H48" i="1"/>
  <c r="H71" i="1" s="1"/>
  <c r="H74" i="1" s="1"/>
  <c r="G48" i="1"/>
  <c r="G71" i="1" s="1"/>
  <c r="G74" i="1" s="1"/>
  <c r="Y9" i="1"/>
  <c r="Y10" i="1" s="1"/>
  <c r="Y48" i="1"/>
  <c r="Y58" i="1"/>
  <c r="Y61" i="1"/>
  <c r="Z61" i="1"/>
  <c r="Y63" i="1"/>
  <c r="Y65" i="1"/>
  <c r="Z65" i="1"/>
  <c r="Z63" i="1"/>
  <c r="AA58" i="1"/>
  <c r="Z58" i="1"/>
  <c r="N58" i="1"/>
  <c r="M58" i="1"/>
  <c r="L58" i="1"/>
  <c r="K58" i="1"/>
  <c r="Z8" i="1"/>
  <c r="Z9" i="1"/>
  <c r="Z46" i="1"/>
  <c r="K48" i="1"/>
  <c r="K71" i="1" s="1"/>
  <c r="K74" i="1" s="1"/>
  <c r="K18" i="1"/>
  <c r="K17" i="1" s="1"/>
  <c r="K65" i="1"/>
  <c r="K63" i="1"/>
  <c r="K61" i="1"/>
  <c r="AA65" i="1"/>
  <c r="N65" i="1"/>
  <c r="M65" i="1"/>
  <c r="L65" i="1"/>
  <c r="AA63" i="1"/>
  <c r="N63" i="1"/>
  <c r="M63" i="1"/>
  <c r="AA61" i="1"/>
  <c r="N61" i="1"/>
  <c r="M61" i="1"/>
  <c r="Z10" i="1" l="1"/>
  <c r="Z49" i="1"/>
  <c r="K49" i="1"/>
  <c r="Z48" i="1"/>
  <c r="Z71" i="1" s="1"/>
  <c r="Z74" i="1" s="1"/>
  <c r="AA48" i="1" l="1"/>
  <c r="AA71" i="1" s="1"/>
  <c r="AA74" i="1" s="1"/>
  <c r="N48" i="1"/>
  <c r="N71" i="1" s="1"/>
  <c r="N74" i="1" s="1"/>
  <c r="M48" i="1"/>
  <c r="M71" i="1" s="1"/>
  <c r="M74" i="1" s="1"/>
  <c r="L48" i="1"/>
  <c r="L71" i="1" s="1"/>
  <c r="L74" i="1" s="1"/>
  <c r="L61" i="1" l="1"/>
  <c r="L63" i="1"/>
</calcChain>
</file>

<file path=xl/sharedStrings.xml><?xml version="1.0" encoding="utf-8"?>
<sst xmlns="http://schemas.openxmlformats.org/spreadsheetml/2006/main" count="113" uniqueCount="61">
  <si>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</si>
  <si>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</si>
  <si>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</si>
  <si>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</si>
  <si>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</si>
  <si>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</si>
  <si>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</si>
  <si>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</si>
  <si>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</si>
  <si>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</si>
  <si>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</si>
  <si>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</si>
  <si>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</si>
  <si>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</si>
  <si>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</si>
  <si>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</si>
  <si>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</si>
  <si>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</si>
  <si>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</si>
  <si>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</si>
  <si>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</si>
  <si>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Net sales</t>
  </si>
  <si>
    <t>Messaging</t>
  </si>
  <si>
    <t>Voice and Video</t>
  </si>
  <si>
    <t>Operators</t>
  </si>
  <si>
    <t>Other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</si>
  <si>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</si>
  <si>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</si>
  <si>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</si>
  <si>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</si>
  <si>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</si>
  <si>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</si>
  <si>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</si>
  <si>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</si>
  <si>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</si>
  <si>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</si>
  <si>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</si>
  <si>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</si>
  <si>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Amortization of acquisition related assets</t>
  </si>
  <si>
    <t>Paid interest</t>
  </si>
  <si>
    <t>Paid taxes</t>
  </si>
  <si>
    <t>Cash flow before changes in 
working capital</t>
  </si>
  <si>
    <t>Average number of employees</t>
  </si>
  <si>
    <t>Average number of consultants</t>
  </si>
  <si>
    <t>Thomas Heath</t>
  </si>
  <si>
    <t>Chief Strategy Officer and Head of Investor Relations</t>
  </si>
  <si>
    <t>+46 722 455055</t>
  </si>
  <si>
    <t>thomas.heath@sinch.com</t>
  </si>
  <si>
    <t>Net debt (+) /Net cash (-)</t>
  </si>
  <si>
    <t>Q121</t>
  </si>
  <si>
    <t>Adjusted EBITDA (previous definition)</t>
  </si>
  <si>
    <t>One-offs in EBITDA (previous definition)</t>
  </si>
  <si>
    <t>Opex excl. one-offs  (previous definition)</t>
  </si>
  <si>
    <t>Adjusted EBIT (previous definition)</t>
  </si>
  <si>
    <t>Items affecting comparability in EBITDA*</t>
  </si>
  <si>
    <t>Opex excl. items affecting comparability*</t>
  </si>
  <si>
    <t>Supplementary information</t>
  </si>
  <si>
    <t>Operational currency gains/losses</t>
  </si>
  <si>
    <t>Costs for Long Term Incentive Programs (LTIP)</t>
  </si>
  <si>
    <t>* Adjusted EBITDA where Operational currency gains/losses and Costs for Long Term Incentive Programs are classified as Items affecting comparability</t>
  </si>
  <si>
    <t>Adjusted EBITDA*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</si>
</sst>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3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left" indent="1"/>
    </xf>
    <xf numFmtId="3" fontId="1" fillId="0" borderId="0" xfId="0" applyNumberFormat="1" applyFont="1" applyFill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/>
    <xf numFmtId="3" fontId="0" fillId="0" borderId="0" xfId="0" applyNumberFormat="1" applyFill="1"/>
    <xf numFmtId="3" fontId="0" fillId="0" borderId="0" xfId="0" applyNumberForma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1252697</xdr:colOff>
      <xdr:row>2</xdr:row>
      <xdr:rowOff>156787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A4:XEZ130"/>
  <sheetViews>
    <sheetView showGridLines="0" tabSelected="1" zoomScale="70" zoomScaleNormal="70" workbookViewId="0">
      <pane xSplit="2" ySplit="6" topLeftCell="G73" activePane="bottomRight" state="frozen"/>
      <selection pane="topRight" activeCell="C1" sqref="C1"/>
      <selection pane="bottomLeft" activeCell="A7" sqref="A7"/>
      <selection pane="bottomRight" activeCell="B90" sqref="B90"/>
    </sheetView>
  </sheetViews>
  <sheetFormatPr defaultRowHeight="15" outlineLevelRow="1" x14ac:dyDescent="0.25"/>
  <cols>
    <col min="1" max="1" width="3.5703125" customWidth="1"/>
    <col min="2" max="2" width="51.28515625" customWidth="1"/>
    <col min="3" max="12" width="9.140625" customWidth="1"/>
  </cols>
  <sheetData>
    <row r="4" spans="2:1638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49</v>
      </c>
      <c r="X4" s="1"/>
      <c r="Y4" s="2">
        <v>2016</v>
      </c>
      <c r="Z4" s="2">
        <v>2017</v>
      </c>
      <c r="AA4" s="2">
        <v>2018</v>
      </c>
      <c r="AB4" s="2">
        <v>2019</v>
      </c>
      <c r="AC4" s="2">
        <v>2020</v>
      </c>
    </row>
    <row r="6" spans="2:16380" x14ac:dyDescent="0.25">
      <c r="B6" s="3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6380" x14ac:dyDescent="0.25">
      <c r="B7" t="s">
        <v>22</v>
      </c>
      <c r="C7" s="4">
        <v>230.2</v>
      </c>
      <c r="D7" s="4">
        <v>256.60000000000002</v>
      </c>
      <c r="E7" s="4">
        <v>552.79999999999995</v>
      </c>
      <c r="F7" s="4">
        <v>619.1</v>
      </c>
      <c r="G7" s="4">
        <v>566.4</v>
      </c>
      <c r="H7" s="4">
        <v>696.7</v>
      </c>
      <c r="I7" s="4">
        <v>726.2</v>
      </c>
      <c r="J7" s="4">
        <v>857.9</v>
      </c>
      <c r="K7" s="4">
        <v>812.4</v>
      </c>
      <c r="L7" s="4">
        <v>947.7</v>
      </c>
      <c r="M7" s="4">
        <v>921.8</v>
      </c>
      <c r="N7" s="4">
        <v>1070.3</v>
      </c>
      <c r="O7" s="4">
        <v>1025.3</v>
      </c>
      <c r="P7" s="4">
        <v>1096.721</v>
      </c>
      <c r="Q7" s="4">
        <v>1126.2</v>
      </c>
      <c r="R7" s="4">
        <v>1444.2</v>
      </c>
      <c r="S7" s="4">
        <v>1534.3</v>
      </c>
      <c r="T7" s="4">
        <v>1562</v>
      </c>
      <c r="U7" s="4">
        <v>1718.1</v>
      </c>
      <c r="V7" s="4">
        <v>2767.6</v>
      </c>
      <c r="W7" s="4">
        <v>3083</v>
      </c>
      <c r="X7" s="4"/>
      <c r="Y7" s="4">
        <v>1658.6999999999998</v>
      </c>
      <c r="Z7" s="4">
        <v>2847.2000000000003</v>
      </c>
      <c r="AA7" s="4">
        <v>3752.4</v>
      </c>
      <c r="AB7" s="4">
        <v>4692.5</v>
      </c>
      <c r="AC7" s="4">
        <f>7466.1+115.9</f>
        <v>7582</v>
      </c>
      <c r="AG7" s="4"/>
      <c r="AH7" s="4"/>
    </row>
    <row r="8" spans="2:16380" x14ac:dyDescent="0.25">
      <c r="B8" t="s">
        <v>23</v>
      </c>
      <c r="C8" s="4"/>
      <c r="D8" s="4"/>
      <c r="E8" s="4"/>
      <c r="F8" s="4">
        <v>1.4</v>
      </c>
      <c r="G8" s="4">
        <v>11.4</v>
      </c>
      <c r="H8" s="4">
        <v>10.8</v>
      </c>
      <c r="I8" s="4">
        <v>12.7</v>
      </c>
      <c r="J8" s="4">
        <v>15.3</v>
      </c>
      <c r="K8" s="4">
        <v>15</v>
      </c>
      <c r="L8" s="4">
        <v>17.8</v>
      </c>
      <c r="M8" s="4">
        <v>20.5</v>
      </c>
      <c r="N8" s="4">
        <v>38.200000000000003</v>
      </c>
      <c r="O8" s="4">
        <v>45</v>
      </c>
      <c r="P8" s="4">
        <v>56.938000000000002</v>
      </c>
      <c r="Q8" s="4">
        <v>70</v>
      </c>
      <c r="R8" s="4">
        <v>76.900000000000006</v>
      </c>
      <c r="S8" s="4">
        <v>72.5</v>
      </c>
      <c r="T8" s="4">
        <v>53.9</v>
      </c>
      <c r="U8" s="4">
        <v>60.9</v>
      </c>
      <c r="V8" s="4">
        <v>78.3</v>
      </c>
      <c r="W8" s="4">
        <v>96.8</v>
      </c>
      <c r="X8" s="4"/>
      <c r="Y8" s="4">
        <v>1.4</v>
      </c>
      <c r="Z8" s="4">
        <f>50+0.2</f>
        <v>50.2</v>
      </c>
      <c r="AA8" s="4">
        <v>91.4</v>
      </c>
      <c r="AB8" s="4">
        <v>248.8</v>
      </c>
      <c r="AC8" s="4">
        <f>243.1+22.4</f>
        <v>265.5</v>
      </c>
      <c r="AG8" s="4"/>
      <c r="AH8" s="4"/>
    </row>
    <row r="9" spans="2:16380" x14ac:dyDescent="0.25">
      <c r="B9" t="s">
        <v>24</v>
      </c>
      <c r="C9" s="4">
        <v>37.9</v>
      </c>
      <c r="D9" s="4">
        <v>38.200000000000003</v>
      </c>
      <c r="E9" s="4">
        <v>37.799999999999997</v>
      </c>
      <c r="F9" s="4">
        <v>50</v>
      </c>
      <c r="G9" s="4">
        <v>45.6</v>
      </c>
      <c r="H9" s="4">
        <v>40.700000000000003</v>
      </c>
      <c r="I9" s="4">
        <v>44</v>
      </c>
      <c r="J9" s="4">
        <v>38.299999999999997</v>
      </c>
      <c r="K9" s="4">
        <v>33.200000000000003</v>
      </c>
      <c r="L9" s="4">
        <v>33.6</v>
      </c>
      <c r="M9" s="4">
        <v>39.5</v>
      </c>
      <c r="N9" s="4">
        <v>50.6</v>
      </c>
      <c r="O9" s="4">
        <v>43.4</v>
      </c>
      <c r="P9" s="4">
        <v>44.207999999999998</v>
      </c>
      <c r="Q9" s="4">
        <v>42</v>
      </c>
      <c r="R9" s="4">
        <v>43.7</v>
      </c>
      <c r="S9" s="4">
        <v>49.1</v>
      </c>
      <c r="T9" s="4">
        <v>39</v>
      </c>
      <c r="U9" s="4">
        <v>39.700000000000003</v>
      </c>
      <c r="V9" s="4">
        <v>189.3</v>
      </c>
      <c r="W9" s="4">
        <v>224.1</v>
      </c>
      <c r="X9" s="4"/>
      <c r="Y9" s="4">
        <f>157.3+6.5</f>
        <v>163.80000000000001</v>
      </c>
      <c r="Z9" s="4">
        <f>163.2+5.5</f>
        <v>168.7</v>
      </c>
      <c r="AA9" s="4">
        <v>156.80000000000001</v>
      </c>
      <c r="AB9" s="4">
        <v>173.3</v>
      </c>
      <c r="AC9" s="4">
        <f>292+25.1</f>
        <v>317.10000000000002</v>
      </c>
      <c r="AG9" s="4"/>
      <c r="AH9" s="4"/>
    </row>
    <row r="10" spans="2:16380" x14ac:dyDescent="0.25">
      <c r="B10" t="s">
        <v>25</v>
      </c>
      <c r="C10" s="4">
        <f>C11-SUM(C7:C9)</f>
        <v>-0.89999999999997726</v>
      </c>
      <c r="D10" s="4">
        <f t="shared" ref="D10:O10" si="0">D11-SUM(D7:D9)</f>
        <v>-4.5</v>
      </c>
      <c r="E10" s="4">
        <f t="shared" si="0"/>
        <v>-0.39999999999986358</v>
      </c>
      <c r="F10" s="4">
        <f t="shared" si="0"/>
        <v>-0.89999999999997726</v>
      </c>
      <c r="G10" s="4">
        <f t="shared" si="0"/>
        <v>-1.1999999999999318</v>
      </c>
      <c r="H10" s="4">
        <f t="shared" si="0"/>
        <v>-3</v>
      </c>
      <c r="I10" s="4">
        <f t="shared" si="0"/>
        <v>-1.5000000000001137</v>
      </c>
      <c r="J10" s="4">
        <f t="shared" si="0"/>
        <v>-2.1999999999999318</v>
      </c>
      <c r="K10" s="4">
        <f t="shared" si="0"/>
        <v>-2</v>
      </c>
      <c r="L10" s="4">
        <f t="shared" si="0"/>
        <v>-1.7000000000000455</v>
      </c>
      <c r="M10" s="4">
        <f t="shared" si="0"/>
        <v>-2.5</v>
      </c>
      <c r="N10" s="4">
        <f t="shared" si="0"/>
        <v>-7.7999999999999545</v>
      </c>
      <c r="O10" s="4">
        <f t="shared" si="0"/>
        <v>-11.900000000000091</v>
      </c>
      <c r="P10" s="4">
        <v>-21.216000000000122</v>
      </c>
      <c r="Q10" s="4">
        <v>-21.8</v>
      </c>
      <c r="R10" s="4">
        <v>-24.2</v>
      </c>
      <c r="S10" s="4">
        <v>-31.7</v>
      </c>
      <c r="T10" s="4">
        <v>-33</v>
      </c>
      <c r="U10" s="4">
        <v>-40.9</v>
      </c>
      <c r="V10" s="4">
        <v>-35.6</v>
      </c>
      <c r="W10" s="4">
        <v>-54.1</v>
      </c>
      <c r="X10" s="4"/>
      <c r="Y10" s="4">
        <f t="shared" ref="Y10:AA10" si="1">Y11-SUM(Y7:Y9)</f>
        <v>-6.5999999999999091</v>
      </c>
      <c r="Z10" s="4">
        <f t="shared" si="1"/>
        <v>-8</v>
      </c>
      <c r="AA10" s="4">
        <f t="shared" si="1"/>
        <v>-14.000000000000455</v>
      </c>
      <c r="AB10" s="4">
        <f>ROUND(AB11-AB9-AB8-AB7,1)</f>
        <v>-79</v>
      </c>
      <c r="AC10" s="4">
        <f>22.1-163.3</f>
        <v>-141.20000000000002</v>
      </c>
      <c r="AG10" s="4"/>
      <c r="AH10" s="4"/>
    </row>
    <row r="11" spans="2:16380" x14ac:dyDescent="0.25">
      <c r="B11" s="3" t="s">
        <v>26</v>
      </c>
      <c r="C11" s="12">
        <v>267.2</v>
      </c>
      <c r="D11" s="12">
        <v>290.3</v>
      </c>
      <c r="E11" s="12">
        <v>590.20000000000005</v>
      </c>
      <c r="F11" s="12">
        <v>669.6</v>
      </c>
      <c r="G11" s="12">
        <v>622.20000000000005</v>
      </c>
      <c r="H11" s="12">
        <v>745.2</v>
      </c>
      <c r="I11" s="12">
        <v>781.4</v>
      </c>
      <c r="J11" s="12">
        <v>909.3</v>
      </c>
      <c r="K11" s="12">
        <v>858.6</v>
      </c>
      <c r="L11" s="12">
        <v>997.4</v>
      </c>
      <c r="M11" s="12">
        <v>979.3</v>
      </c>
      <c r="N11" s="12">
        <v>1151.3</v>
      </c>
      <c r="O11" s="12">
        <v>1101.8</v>
      </c>
      <c r="P11" s="12">
        <v>1176.6510000000001</v>
      </c>
      <c r="Q11" s="12">
        <v>1216.4000000000001</v>
      </c>
      <c r="R11" s="12">
        <v>1540.7</v>
      </c>
      <c r="S11" s="12">
        <v>1624.2</v>
      </c>
      <c r="T11" s="12">
        <v>1621.9</v>
      </c>
      <c r="U11" s="12">
        <v>1777.7</v>
      </c>
      <c r="V11" s="12">
        <v>2999.5</v>
      </c>
      <c r="W11" s="12">
        <v>3349.9</v>
      </c>
      <c r="X11" s="12"/>
      <c r="Y11" s="12">
        <v>1817.3</v>
      </c>
      <c r="Z11" s="12">
        <v>3058.1</v>
      </c>
      <c r="AA11" s="12">
        <v>3986.6</v>
      </c>
      <c r="AB11" s="12">
        <v>5035.6000000000004</v>
      </c>
      <c r="AC11" s="12">
        <f>SUM(AC7:AC10)-0.1</f>
        <v>8023.3</v>
      </c>
      <c r="AG11" s="4"/>
      <c r="AH11" s="4"/>
    </row>
    <row r="12" spans="2:16380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G12" s="4"/>
      <c r="AH12" s="4"/>
    </row>
    <row r="13" spans="2:16380" x14ac:dyDescent="0.25">
      <c r="B13" s="3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</row>
    <row r="14" spans="2:16380" x14ac:dyDescent="0.25">
      <c r="B14" t="s">
        <v>22</v>
      </c>
      <c r="C14" s="4">
        <v>32.5</v>
      </c>
      <c r="D14" s="4">
        <v>32.5</v>
      </c>
      <c r="E14" s="4">
        <v>130.80000000000001</v>
      </c>
      <c r="F14" s="4">
        <v>142.19999999999999</v>
      </c>
      <c r="G14" s="4">
        <v>139.6</v>
      </c>
      <c r="H14" s="4">
        <v>149.80000000000001</v>
      </c>
      <c r="I14" s="4">
        <v>148</v>
      </c>
      <c r="J14" s="4">
        <v>162.4</v>
      </c>
      <c r="K14" s="4">
        <v>161.5</v>
      </c>
      <c r="L14" s="4">
        <v>207.5</v>
      </c>
      <c r="M14" s="4">
        <v>203.7</v>
      </c>
      <c r="N14" s="4">
        <v>244.60000000000002</v>
      </c>
      <c r="O14" s="4">
        <v>228.4</v>
      </c>
      <c r="P14" s="4">
        <v>259.16000000000003</v>
      </c>
      <c r="Q14" s="4">
        <v>272.8</v>
      </c>
      <c r="R14" s="4">
        <v>364</v>
      </c>
      <c r="S14" s="4">
        <v>374.3</v>
      </c>
      <c r="T14" s="4">
        <v>412.2</v>
      </c>
      <c r="U14" s="4">
        <v>429</v>
      </c>
      <c r="V14" s="4">
        <v>668.5</v>
      </c>
      <c r="W14" s="4">
        <v>691.1</v>
      </c>
      <c r="X14" s="4"/>
      <c r="Y14" s="4">
        <v>336.3</v>
      </c>
      <c r="Z14" s="4">
        <v>599.79999999999995</v>
      </c>
      <c r="AA14" s="4">
        <v>817.30000000000007</v>
      </c>
      <c r="AB14" s="4">
        <v>1124.4000000000001</v>
      </c>
      <c r="AC14" s="4">
        <v>1883.9</v>
      </c>
      <c r="AD14" s="13"/>
      <c r="AE14" s="4"/>
      <c r="AF14" s="4"/>
      <c r="AG14" s="4">
        <f>+S14-O14</f>
        <v>145.9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pans="2:16380" x14ac:dyDescent="0.25">
      <c r="B15" t="s">
        <v>23</v>
      </c>
      <c r="C15" s="4"/>
      <c r="D15" s="4"/>
      <c r="E15" s="4"/>
      <c r="F15" s="4">
        <v>0.9</v>
      </c>
      <c r="G15" s="4">
        <v>8.9</v>
      </c>
      <c r="H15" s="4">
        <v>8.4</v>
      </c>
      <c r="I15" s="4">
        <v>9.5</v>
      </c>
      <c r="J15" s="4">
        <v>9.5</v>
      </c>
      <c r="K15" s="4">
        <v>8.8000000000000007</v>
      </c>
      <c r="L15" s="4">
        <v>10.1</v>
      </c>
      <c r="M15" s="4">
        <v>11.6</v>
      </c>
      <c r="N15" s="4">
        <v>20</v>
      </c>
      <c r="O15" s="4">
        <v>21.6</v>
      </c>
      <c r="P15" s="4">
        <v>21.748999999999999</v>
      </c>
      <c r="Q15" s="4">
        <v>31.7</v>
      </c>
      <c r="R15" s="4">
        <v>34.5</v>
      </c>
      <c r="S15" s="4">
        <v>26.8</v>
      </c>
      <c r="T15" s="4">
        <v>13</v>
      </c>
      <c r="U15" s="4">
        <v>14.6</v>
      </c>
      <c r="V15" s="4">
        <v>23</v>
      </c>
      <c r="W15" s="4">
        <v>13.5</v>
      </c>
      <c r="X15" s="4"/>
      <c r="Y15" s="4">
        <v>0.9</v>
      </c>
      <c r="Z15" s="4">
        <v>36.299999999999997</v>
      </c>
      <c r="AA15" s="4">
        <v>50.5</v>
      </c>
      <c r="AB15" s="4">
        <v>109.5</v>
      </c>
      <c r="AC15" s="4">
        <v>77.3</v>
      </c>
      <c r="AG15" s="4"/>
      <c r="AH15" s="4"/>
    </row>
    <row r="16" spans="2:16380" x14ac:dyDescent="0.25">
      <c r="B16" t="s">
        <v>24</v>
      </c>
      <c r="C16" s="4">
        <v>34.6</v>
      </c>
      <c r="D16" s="4">
        <v>31.8</v>
      </c>
      <c r="E16" s="4">
        <v>34.1</v>
      </c>
      <c r="F16" s="4">
        <v>46.9</v>
      </c>
      <c r="G16" s="4">
        <v>42.7</v>
      </c>
      <c r="H16" s="4">
        <v>34</v>
      </c>
      <c r="I16" s="4">
        <v>39.1</v>
      </c>
      <c r="J16" s="4">
        <v>28</v>
      </c>
      <c r="K16" s="4">
        <v>29.7</v>
      </c>
      <c r="L16" s="4">
        <v>30.8</v>
      </c>
      <c r="M16" s="4">
        <v>35</v>
      </c>
      <c r="N16" s="4">
        <v>45.2</v>
      </c>
      <c r="O16" s="4">
        <v>39.6</v>
      </c>
      <c r="P16" s="4">
        <v>40.18</v>
      </c>
      <c r="Q16" s="4">
        <v>39.1</v>
      </c>
      <c r="R16" s="4">
        <v>41.4</v>
      </c>
      <c r="S16" s="4">
        <v>45.7</v>
      </c>
      <c r="T16" s="4">
        <v>35</v>
      </c>
      <c r="U16" s="4">
        <v>37.1</v>
      </c>
      <c r="V16" s="4">
        <v>82.3</v>
      </c>
      <c r="W16" s="4">
        <v>87.4</v>
      </c>
      <c r="X16" s="4"/>
      <c r="Y16" s="4">
        <v>147.4</v>
      </c>
      <c r="Z16" s="4">
        <v>144</v>
      </c>
      <c r="AA16" s="4">
        <v>140.6</v>
      </c>
      <c r="AB16" s="4">
        <v>160.19999999999999</v>
      </c>
      <c r="AC16" s="4">
        <v>200</v>
      </c>
      <c r="AG16" s="4"/>
      <c r="AH16" s="4"/>
    </row>
    <row r="17" spans="2:34" x14ac:dyDescent="0.25">
      <c r="B17" t="s">
        <v>25</v>
      </c>
      <c r="C17" s="4">
        <f t="shared" ref="C17:O17" si="2">C18-SUM(C14:C16)</f>
        <v>0.10000000000000853</v>
      </c>
      <c r="D17" s="4">
        <f t="shared" si="2"/>
        <v>0.10000000000000853</v>
      </c>
      <c r="E17" s="4">
        <f t="shared" si="2"/>
        <v>0</v>
      </c>
      <c r="F17" s="4">
        <f t="shared" si="2"/>
        <v>-0.59999999999999432</v>
      </c>
      <c r="G17" s="4">
        <f t="shared" si="2"/>
        <v>0.10000000000002274</v>
      </c>
      <c r="H17" s="4">
        <f t="shared" si="2"/>
        <v>-1.5000000000000284</v>
      </c>
      <c r="I17" s="4">
        <f t="shared" si="2"/>
        <v>1.5</v>
      </c>
      <c r="J17" s="4">
        <f t="shared" si="2"/>
        <v>-9.9999999999994316E-2</v>
      </c>
      <c r="K17" s="4">
        <f t="shared" si="2"/>
        <v>0</v>
      </c>
      <c r="L17" s="4">
        <f t="shared" si="2"/>
        <v>0.19999999999998863</v>
      </c>
      <c r="M17" s="4">
        <f t="shared" si="2"/>
        <v>-0.39999999999997726</v>
      </c>
      <c r="N17" s="4">
        <f t="shared" si="2"/>
        <v>9.9999999999965894E-2</v>
      </c>
      <c r="O17" s="4">
        <f t="shared" si="2"/>
        <v>-0.10000000000002274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21.9</v>
      </c>
      <c r="W17" s="4">
        <v>28</v>
      </c>
      <c r="X17" s="4"/>
      <c r="Y17" s="4">
        <f t="shared" ref="Y17:AA17" si="3">Y18-SUM(Y14:Y16)</f>
        <v>1.2999999999999545</v>
      </c>
      <c r="Z17" s="4">
        <f t="shared" si="3"/>
        <v>-9.9999999999909051E-2</v>
      </c>
      <c r="AA17" s="4">
        <f t="shared" si="3"/>
        <v>0</v>
      </c>
      <c r="AB17" s="4">
        <v>0</v>
      </c>
      <c r="AC17" s="4">
        <v>21.9</v>
      </c>
      <c r="AG17" s="4"/>
      <c r="AH17" s="4"/>
    </row>
    <row r="18" spans="2:34" x14ac:dyDescent="0.25">
      <c r="B18" s="3" t="s">
        <v>26</v>
      </c>
      <c r="C18" s="15">
        <v>67.2</v>
      </c>
      <c r="D18" s="15">
        <v>64.400000000000006</v>
      </c>
      <c r="E18" s="15">
        <v>164.9</v>
      </c>
      <c r="F18" s="15">
        <v>189.4</v>
      </c>
      <c r="G18" s="15">
        <v>191.3</v>
      </c>
      <c r="H18" s="15">
        <v>190.7</v>
      </c>
      <c r="I18" s="15">
        <v>198.1</v>
      </c>
      <c r="J18" s="15">
        <v>199.8</v>
      </c>
      <c r="K18" s="12">
        <f>K11-658.6</f>
        <v>200</v>
      </c>
      <c r="L18" s="12">
        <v>248.6</v>
      </c>
      <c r="M18" s="12">
        <v>249.9</v>
      </c>
      <c r="N18" s="12">
        <v>309.89999999999998</v>
      </c>
      <c r="O18" s="12">
        <v>289.5</v>
      </c>
      <c r="P18" s="12">
        <v>321.08900000000006</v>
      </c>
      <c r="Q18" s="12">
        <v>343.6</v>
      </c>
      <c r="R18" s="12">
        <v>439.9</v>
      </c>
      <c r="S18" s="12">
        <v>446.7</v>
      </c>
      <c r="T18" s="12">
        <v>460.3</v>
      </c>
      <c r="U18" s="12">
        <v>480.6</v>
      </c>
      <c r="V18" s="12">
        <v>795.7</v>
      </c>
      <c r="W18" s="12">
        <v>820</v>
      </c>
      <c r="X18" s="12"/>
      <c r="Y18" s="16">
        <v>485.9</v>
      </c>
      <c r="Z18" s="16">
        <v>780</v>
      </c>
      <c r="AA18" s="16">
        <v>1008.4</v>
      </c>
      <c r="AB18" s="16">
        <v>1394.1</v>
      </c>
      <c r="AC18" s="16">
        <f>SUM(AC14:AC17)</f>
        <v>2183.1</v>
      </c>
      <c r="AG18" s="4">
        <f>+S18-O18</f>
        <v>157.19999999999999</v>
      </c>
      <c r="AH18" s="4"/>
    </row>
    <row r="19" spans="2:34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  <c r="AG19" s="4"/>
      <c r="AH19" s="4"/>
    </row>
    <row r="20" spans="2:34" x14ac:dyDescent="0.25">
      <c r="B20" s="3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6"/>
      <c r="T20" s="6"/>
      <c r="U20" s="6"/>
      <c r="V20" s="6"/>
      <c r="W20" s="6"/>
      <c r="X20" s="7"/>
      <c r="Y20" s="7"/>
      <c r="Z20" s="7"/>
      <c r="AA20" s="7"/>
      <c r="AB20" s="7"/>
      <c r="AC20" s="7"/>
      <c r="AG20" s="4"/>
      <c r="AH20" s="4"/>
    </row>
    <row r="21" spans="2:34" x14ac:dyDescent="0.25">
      <c r="B21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f t="shared" ref="O21:W21" si="4">O28-O14</f>
        <v>-123.60000000000001</v>
      </c>
      <c r="P21" s="4">
        <f t="shared" si="4"/>
        <v>-143.56000000000003</v>
      </c>
      <c r="Q21" s="4">
        <f t="shared" si="4"/>
        <v>-138.4</v>
      </c>
      <c r="R21" s="4">
        <f t="shared" si="4"/>
        <v>-154.5</v>
      </c>
      <c r="S21" s="4">
        <f t="shared" si="4"/>
        <v>-200.70000000000002</v>
      </c>
      <c r="T21" s="4">
        <f t="shared" si="4"/>
        <v>-194.79999999999998</v>
      </c>
      <c r="U21" s="4">
        <f t="shared" si="4"/>
        <v>-177.5</v>
      </c>
      <c r="V21" s="4">
        <f t="shared" si="4"/>
        <v>-304.7</v>
      </c>
      <c r="W21" s="4">
        <f t="shared" si="4"/>
        <v>-407.3</v>
      </c>
      <c r="X21" s="7"/>
      <c r="Y21" s="7"/>
      <c r="Z21" s="7"/>
      <c r="AA21" s="7"/>
      <c r="AB21" s="4">
        <f t="shared" ref="AB21:AC25" si="5">AB28-AB14</f>
        <v>-560.10000000000014</v>
      </c>
      <c r="AC21" s="4">
        <f t="shared" si="5"/>
        <v>-877.60000000000014</v>
      </c>
      <c r="AG21" s="4"/>
      <c r="AH21" s="4"/>
    </row>
    <row r="22" spans="2:34" x14ac:dyDescent="0.25">
      <c r="B22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f t="shared" ref="O22:W22" si="6">O29-O15</f>
        <v>-19.400000000000002</v>
      </c>
      <c r="P22" s="4">
        <f t="shared" si="6"/>
        <v>-20.448999999999998</v>
      </c>
      <c r="Q22" s="4">
        <f t="shared" si="6"/>
        <v>-20.299999999999997</v>
      </c>
      <c r="R22" s="4">
        <f t="shared" si="6"/>
        <v>-22.8</v>
      </c>
      <c r="S22" s="4">
        <f t="shared" si="6"/>
        <v>-19.700000000000003</v>
      </c>
      <c r="T22" s="4">
        <f t="shared" si="6"/>
        <v>-19.399999999999999</v>
      </c>
      <c r="U22" s="4">
        <f t="shared" si="6"/>
        <v>-20.7</v>
      </c>
      <c r="V22" s="4">
        <f t="shared" si="6"/>
        <v>-22.9</v>
      </c>
      <c r="W22" s="4">
        <f t="shared" si="6"/>
        <v>-22.6</v>
      </c>
      <c r="X22" s="7"/>
      <c r="Y22" s="7"/>
      <c r="Z22" s="7"/>
      <c r="AA22" s="7"/>
      <c r="AB22" s="4">
        <f t="shared" si="5"/>
        <v>-82.9</v>
      </c>
      <c r="AC22" s="4">
        <f t="shared" si="5"/>
        <v>-82.6</v>
      </c>
      <c r="AG22" s="4"/>
      <c r="AH22" s="4"/>
    </row>
    <row r="23" spans="2:34" x14ac:dyDescent="0.25">
      <c r="B23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f t="shared" ref="O23:W23" si="7">O30-O16</f>
        <v>-31.900000000000002</v>
      </c>
      <c r="P23" s="4">
        <f t="shared" si="7"/>
        <v>-36.08</v>
      </c>
      <c r="Q23" s="4">
        <f t="shared" si="7"/>
        <v>-36.9</v>
      </c>
      <c r="R23" s="4">
        <f t="shared" si="7"/>
        <v>-41.9</v>
      </c>
      <c r="S23" s="4">
        <f t="shared" si="7"/>
        <v>-41.800000000000004</v>
      </c>
      <c r="T23" s="4">
        <f t="shared" si="7"/>
        <v>-40.1</v>
      </c>
      <c r="U23" s="4">
        <f t="shared" si="7"/>
        <v>-33.9</v>
      </c>
      <c r="V23" s="4">
        <f t="shared" si="7"/>
        <v>-56.8</v>
      </c>
      <c r="W23" s="4">
        <f t="shared" si="7"/>
        <v>-67.7</v>
      </c>
      <c r="X23" s="7"/>
      <c r="Y23" s="7"/>
      <c r="Z23" s="7"/>
      <c r="AA23" s="7"/>
      <c r="AB23" s="4">
        <f t="shared" si="5"/>
        <v>-146.69999999999999</v>
      </c>
      <c r="AC23" s="4">
        <f t="shared" si="5"/>
        <v>-172.5</v>
      </c>
      <c r="AG23" s="4"/>
      <c r="AH23" s="4"/>
    </row>
    <row r="24" spans="2:34" x14ac:dyDescent="0.25">
      <c r="B24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f t="shared" ref="O24:W24" si="8">O31-O17</f>
        <v>-6.4999999999999769</v>
      </c>
      <c r="P24" s="4">
        <f t="shared" si="8"/>
        <v>-3.3</v>
      </c>
      <c r="Q24" s="4">
        <f t="shared" si="8"/>
        <v>-4.5</v>
      </c>
      <c r="R24" s="4">
        <f t="shared" si="8"/>
        <v>-7.7</v>
      </c>
      <c r="S24" s="4">
        <f t="shared" si="8"/>
        <v>-7</v>
      </c>
      <c r="T24" s="4">
        <f t="shared" si="8"/>
        <v>-6.3</v>
      </c>
      <c r="U24" s="4">
        <f t="shared" si="8"/>
        <v>-14.5</v>
      </c>
      <c r="V24" s="4">
        <f t="shared" si="8"/>
        <v>-33.299999999999997</v>
      </c>
      <c r="W24" s="4">
        <f t="shared" si="8"/>
        <v>-53.8</v>
      </c>
      <c r="X24" s="7"/>
      <c r="Y24" s="7"/>
      <c r="Z24" s="7"/>
      <c r="AA24" s="7"/>
      <c r="AB24" s="4">
        <f t="shared" si="5"/>
        <v>-22.1</v>
      </c>
      <c r="AC24" s="4">
        <f t="shared" si="5"/>
        <v>-61.1</v>
      </c>
      <c r="AG24" s="4"/>
      <c r="AH24" s="4"/>
    </row>
    <row r="25" spans="2:34" x14ac:dyDescent="0.25">
      <c r="B25" s="3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2">
        <f t="shared" ref="O25:W25" si="9">O32-O18</f>
        <v>-181.4</v>
      </c>
      <c r="P25" s="12">
        <f t="shared" si="9"/>
        <v>-203.38900000000007</v>
      </c>
      <c r="Q25" s="12">
        <f t="shared" si="9"/>
        <v>-200.00000000000003</v>
      </c>
      <c r="R25" s="12">
        <f t="shared" si="9"/>
        <v>-226.89999999999998</v>
      </c>
      <c r="S25" s="12">
        <f t="shared" si="9"/>
        <v>-269.10000000000002</v>
      </c>
      <c r="T25" s="12">
        <f t="shared" si="9"/>
        <v>-260.60000000000002</v>
      </c>
      <c r="U25" s="12">
        <f t="shared" si="9"/>
        <v>-246.3</v>
      </c>
      <c r="V25" s="12">
        <f t="shared" si="9"/>
        <v>-417.6</v>
      </c>
      <c r="W25" s="12">
        <f t="shared" si="9"/>
        <v>-551.20000000000005</v>
      </c>
      <c r="X25" s="7"/>
      <c r="Y25" s="7"/>
      <c r="Z25" s="7"/>
      <c r="AA25" s="7"/>
      <c r="AB25" s="12">
        <f t="shared" si="5"/>
        <v>-811.69999999999993</v>
      </c>
      <c r="AC25" s="12">
        <f t="shared" si="5"/>
        <v>-1193.3999999999999</v>
      </c>
      <c r="AG25" s="4"/>
      <c r="AH25" s="4"/>
    </row>
    <row r="26" spans="2:34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6"/>
      <c r="T26" s="6"/>
      <c r="U26" s="6"/>
      <c r="V26" s="6"/>
      <c r="W26" s="6"/>
      <c r="X26" s="7"/>
      <c r="Y26" s="7"/>
      <c r="Z26" s="7"/>
      <c r="AA26" s="7"/>
      <c r="AB26" s="7"/>
      <c r="AC26" s="7"/>
      <c r="AG26" s="4"/>
      <c r="AH26" s="4"/>
    </row>
    <row r="27" spans="2:34" x14ac:dyDescent="0.25">
      <c r="B27" s="3" t="s">
        <v>60</v>
      </c>
      <c r="O27" s="4"/>
      <c r="P27" s="4"/>
      <c r="Q27" s="4"/>
      <c r="R27" s="4"/>
      <c r="S27" s="4"/>
      <c r="T27" s="4"/>
      <c r="U27" s="4"/>
      <c r="V27" s="4"/>
      <c r="W27" s="4"/>
      <c r="AB27" s="4"/>
      <c r="AC27" s="4"/>
      <c r="AG27" s="4"/>
      <c r="AH27" s="4"/>
    </row>
    <row r="28" spans="2:34" x14ac:dyDescent="0.25">
      <c r="B28" t="s">
        <v>22</v>
      </c>
      <c r="O28" s="4">
        <v>104.8</v>
      </c>
      <c r="P28" s="4">
        <v>115.6</v>
      </c>
      <c r="Q28" s="4">
        <v>134.4</v>
      </c>
      <c r="R28" s="4">
        <v>209.5</v>
      </c>
      <c r="S28" s="4">
        <v>173.6</v>
      </c>
      <c r="T28" s="4">
        <v>217.4</v>
      </c>
      <c r="U28" s="4">
        <v>251.5</v>
      </c>
      <c r="V28" s="4">
        <v>363.8</v>
      </c>
      <c r="W28" s="4">
        <v>283.8</v>
      </c>
      <c r="X28" s="4"/>
      <c r="Y28" s="4"/>
      <c r="Z28" s="4"/>
      <c r="AA28" s="4"/>
      <c r="AB28" s="4">
        <v>564.29999999999995</v>
      </c>
      <c r="AC28" s="4">
        <v>1006.3</v>
      </c>
      <c r="AG28" s="4"/>
      <c r="AH28" s="4"/>
    </row>
    <row r="29" spans="2:34" x14ac:dyDescent="0.25">
      <c r="B29" t="s">
        <v>23</v>
      </c>
      <c r="O29" s="4">
        <v>2.2000000000000002</v>
      </c>
      <c r="P29" s="4">
        <v>1.3</v>
      </c>
      <c r="Q29" s="4">
        <v>11.4</v>
      </c>
      <c r="R29" s="4">
        <v>11.7</v>
      </c>
      <c r="S29" s="4">
        <v>7.1</v>
      </c>
      <c r="T29" s="4">
        <v>-6.4</v>
      </c>
      <c r="U29" s="4">
        <v>-6.1</v>
      </c>
      <c r="V29" s="4">
        <v>0.1</v>
      </c>
      <c r="W29" s="4">
        <v>-9.1</v>
      </c>
      <c r="X29" s="4"/>
      <c r="Y29" s="4"/>
      <c r="Z29" s="4"/>
      <c r="AA29" s="4"/>
      <c r="AB29" s="4">
        <v>26.6</v>
      </c>
      <c r="AC29" s="4">
        <v>-5.3</v>
      </c>
      <c r="AG29" s="4"/>
      <c r="AH29" s="4"/>
    </row>
    <row r="30" spans="2:34" x14ac:dyDescent="0.25">
      <c r="B30" t="s">
        <v>24</v>
      </c>
      <c r="O30" s="4">
        <v>7.7</v>
      </c>
      <c r="P30" s="4">
        <v>4.0999999999999996</v>
      </c>
      <c r="Q30" s="4">
        <v>2.2000000000000002</v>
      </c>
      <c r="R30" s="4">
        <v>-0.5</v>
      </c>
      <c r="S30" s="4">
        <v>3.9</v>
      </c>
      <c r="T30" s="4">
        <v>-5.0999999999999996</v>
      </c>
      <c r="U30" s="4">
        <v>3.2</v>
      </c>
      <c r="V30" s="4">
        <v>25.5</v>
      </c>
      <c r="W30" s="4">
        <v>19.7</v>
      </c>
      <c r="X30" s="4"/>
      <c r="Y30" s="4"/>
      <c r="Z30" s="4"/>
      <c r="AA30" s="4"/>
      <c r="AB30" s="4">
        <v>13.5</v>
      </c>
      <c r="AC30" s="4">
        <v>27.5</v>
      </c>
      <c r="AG30" s="4"/>
      <c r="AH30" s="4"/>
    </row>
    <row r="31" spans="2:34" x14ac:dyDescent="0.25">
      <c r="B31" t="s">
        <v>25</v>
      </c>
      <c r="O31" s="4">
        <v>-6.6</v>
      </c>
      <c r="P31" s="4">
        <v>-3.3</v>
      </c>
      <c r="Q31" s="4">
        <v>-4.5</v>
      </c>
      <c r="R31" s="4">
        <v>-7.7</v>
      </c>
      <c r="S31" s="4">
        <v>-7</v>
      </c>
      <c r="T31" s="4">
        <v>-6.3</v>
      </c>
      <c r="U31" s="4">
        <v>-14.5</v>
      </c>
      <c r="V31" s="4">
        <v>-11.4</v>
      </c>
      <c r="W31" s="4">
        <v>-25.8</v>
      </c>
      <c r="X31" s="4"/>
      <c r="Y31" s="4"/>
      <c r="Z31" s="4"/>
      <c r="AA31" s="4"/>
      <c r="AB31" s="4">
        <v>-22.1</v>
      </c>
      <c r="AC31" s="4">
        <v>-39.200000000000003</v>
      </c>
      <c r="AG31" s="4"/>
      <c r="AH31" s="4"/>
    </row>
    <row r="32" spans="2:34" x14ac:dyDescent="0.25">
      <c r="B32" s="3" t="s">
        <v>26</v>
      </c>
      <c r="O32" s="12">
        <v>108.1</v>
      </c>
      <c r="P32" s="12">
        <v>117.7</v>
      </c>
      <c r="Q32" s="12">
        <v>143.6</v>
      </c>
      <c r="R32" s="12">
        <v>213</v>
      </c>
      <c r="S32" s="12">
        <v>177.6</v>
      </c>
      <c r="T32" s="12">
        <v>199.7</v>
      </c>
      <c r="U32" s="12">
        <v>234.3</v>
      </c>
      <c r="V32" s="12">
        <v>378.1</v>
      </c>
      <c r="W32" s="12">
        <v>268.8</v>
      </c>
      <c r="X32" s="4"/>
      <c r="Y32" s="4"/>
      <c r="Z32" s="4"/>
      <c r="AA32" s="4"/>
      <c r="AB32" s="12">
        <v>582.4</v>
      </c>
      <c r="AC32" s="12">
        <v>989.7</v>
      </c>
      <c r="AG32" s="4"/>
      <c r="AH32" s="4"/>
    </row>
    <row r="33" spans="2:34" x14ac:dyDescent="0.25">
      <c r="B33" s="3"/>
      <c r="O33" s="12"/>
      <c r="P33" s="12"/>
      <c r="Q33" s="12"/>
      <c r="R33" s="12"/>
      <c r="S33" s="12"/>
      <c r="T33" s="12"/>
      <c r="U33" s="12"/>
      <c r="V33" s="12"/>
      <c r="W33" s="12"/>
      <c r="X33" s="4"/>
      <c r="Y33" s="4"/>
      <c r="Z33" s="4"/>
      <c r="AA33" s="4"/>
      <c r="AB33" s="12"/>
      <c r="AC33" s="12"/>
      <c r="AG33" s="4"/>
      <c r="AH33" s="4"/>
    </row>
    <row r="34" spans="2:34" x14ac:dyDescent="0.25">
      <c r="B34" s="3" t="s">
        <v>54</v>
      </c>
      <c r="O34" s="6"/>
      <c r="P34" s="6"/>
      <c r="Q34" s="6"/>
      <c r="R34" s="6"/>
      <c r="S34" s="6"/>
      <c r="T34" s="6"/>
      <c r="U34" s="6"/>
      <c r="V34" s="6"/>
      <c r="W34" s="6"/>
      <c r="AB34" s="12"/>
      <c r="AC34" s="12"/>
      <c r="AG34" s="4"/>
      <c r="AH34" s="4"/>
    </row>
    <row r="35" spans="2:34" x14ac:dyDescent="0.25">
      <c r="B35" t="s">
        <v>22</v>
      </c>
      <c r="O35" s="4">
        <f t="shared" ref="O35:W35" si="10">O52-O28</f>
        <v>3</v>
      </c>
      <c r="P35" s="4">
        <f t="shared" si="10"/>
        <v>-3.4499999999999886</v>
      </c>
      <c r="Q35" s="4">
        <f t="shared" si="10"/>
        <v>0.5</v>
      </c>
      <c r="R35" s="4">
        <f t="shared" si="10"/>
        <v>-7.0999999999999943</v>
      </c>
      <c r="S35" s="4">
        <f t="shared" si="10"/>
        <v>0.70000000000001705</v>
      </c>
      <c r="T35" s="4">
        <f t="shared" si="10"/>
        <v>-8.2000000000000171</v>
      </c>
      <c r="U35" s="4">
        <f t="shared" si="10"/>
        <v>-17.699999999999989</v>
      </c>
      <c r="V35" s="4">
        <f t="shared" si="10"/>
        <v>-47.300000000000011</v>
      </c>
      <c r="W35" s="4">
        <f t="shared" si="10"/>
        <v>-23</v>
      </c>
      <c r="AB35" s="4">
        <f t="shared" ref="AB35:AC39" si="11">AB52-AB28</f>
        <v>-7</v>
      </c>
      <c r="AC35" s="4">
        <f t="shared" si="11"/>
        <v>-72.599999999999909</v>
      </c>
      <c r="AG35" s="4"/>
      <c r="AH35" s="4"/>
    </row>
    <row r="36" spans="2:34" x14ac:dyDescent="0.25">
      <c r="B36" t="s">
        <v>23</v>
      </c>
      <c r="O36" s="4">
        <f t="shared" ref="O36:W36" si="12">O53-O29</f>
        <v>-0.10000000000000009</v>
      </c>
      <c r="P36" s="4">
        <f t="shared" si="12"/>
        <v>0.10099999999999998</v>
      </c>
      <c r="Q36" s="4">
        <f t="shared" si="12"/>
        <v>0.79999999999999893</v>
      </c>
      <c r="R36" s="4">
        <f t="shared" si="12"/>
        <v>-0.89999999999999858</v>
      </c>
      <c r="S36" s="4">
        <f t="shared" si="12"/>
        <v>1.5999999999999996</v>
      </c>
      <c r="T36" s="4">
        <f t="shared" si="12"/>
        <v>-3.0999999999999996</v>
      </c>
      <c r="U36" s="4">
        <f t="shared" si="12"/>
        <v>0.29999999999999982</v>
      </c>
      <c r="V36" s="4">
        <f t="shared" si="12"/>
        <v>-0.30000000000000004</v>
      </c>
      <c r="W36" s="4">
        <f t="shared" si="12"/>
        <v>0.59999999999999964</v>
      </c>
      <c r="AB36" s="4">
        <f t="shared" si="11"/>
        <v>0</v>
      </c>
      <c r="AC36" s="4">
        <f t="shared" si="11"/>
        <v>-1.4000000000000004</v>
      </c>
      <c r="AG36" s="4"/>
      <c r="AH36" s="4"/>
    </row>
    <row r="37" spans="2:34" x14ac:dyDescent="0.25">
      <c r="B37" t="s">
        <v>24</v>
      </c>
      <c r="O37" s="4">
        <f t="shared" ref="O37:W37" si="13">O54-O30</f>
        <v>1.8999999999999995</v>
      </c>
      <c r="P37" s="4">
        <f t="shared" si="13"/>
        <v>0.77600000000000069</v>
      </c>
      <c r="Q37" s="4">
        <f t="shared" si="13"/>
        <v>2.3999999999999995</v>
      </c>
      <c r="R37" s="4">
        <f t="shared" si="13"/>
        <v>-2.9</v>
      </c>
      <c r="S37" s="4">
        <f t="shared" si="13"/>
        <v>5</v>
      </c>
      <c r="T37" s="4">
        <f t="shared" si="13"/>
        <v>-1</v>
      </c>
      <c r="U37" s="4">
        <f t="shared" si="13"/>
        <v>-1.7000000000000002</v>
      </c>
      <c r="V37" s="4">
        <f t="shared" si="13"/>
        <v>-4.8999999999999986</v>
      </c>
      <c r="W37" s="4">
        <f t="shared" si="13"/>
        <v>-0.39999999999999858</v>
      </c>
      <c r="AB37" s="4">
        <f t="shared" si="11"/>
        <v>2.1999999999999993</v>
      </c>
      <c r="AC37" s="4">
        <f t="shared" si="11"/>
        <v>-2.6000000000000014</v>
      </c>
      <c r="AG37" s="4"/>
      <c r="AH37" s="4"/>
    </row>
    <row r="38" spans="2:34" x14ac:dyDescent="0.25">
      <c r="B38" t="s">
        <v>25</v>
      </c>
      <c r="O38" s="4">
        <f t="shared" ref="O38:W38" si="14">O55-O31</f>
        <v>-0.6999999999999833</v>
      </c>
      <c r="P38" s="4">
        <f t="shared" si="14"/>
        <v>-0.95300000000000029</v>
      </c>
      <c r="Q38" s="4">
        <f t="shared" si="14"/>
        <v>-12.5</v>
      </c>
      <c r="R38" s="4">
        <f t="shared" si="14"/>
        <v>-7.8</v>
      </c>
      <c r="S38" s="4">
        <f t="shared" si="14"/>
        <v>-9.6999999999999993</v>
      </c>
      <c r="T38" s="4">
        <f t="shared" si="14"/>
        <v>-41.600000000000009</v>
      </c>
      <c r="U38" s="4">
        <f t="shared" si="14"/>
        <v>-9.9999999999994316E-2</v>
      </c>
      <c r="V38" s="4">
        <f t="shared" si="14"/>
        <v>-146.4</v>
      </c>
      <c r="W38" s="4">
        <f t="shared" si="14"/>
        <v>-53.3</v>
      </c>
      <c r="AB38" s="4">
        <f t="shared" si="11"/>
        <v>-22</v>
      </c>
      <c r="AC38" s="4">
        <f t="shared" si="11"/>
        <v>-197.89999999999998</v>
      </c>
      <c r="AG38" s="4"/>
      <c r="AH38" s="4"/>
    </row>
    <row r="39" spans="2:34" x14ac:dyDescent="0.25">
      <c r="B39" s="3" t="s">
        <v>26</v>
      </c>
      <c r="O39" s="12">
        <f t="shared" ref="O39:W39" si="15">O56-O32</f>
        <v>4.1000000000000085</v>
      </c>
      <c r="P39" s="12">
        <f t="shared" si="15"/>
        <v>-3.5259999999999962</v>
      </c>
      <c r="Q39" s="12">
        <f t="shared" si="15"/>
        <v>-8.7999999999999829</v>
      </c>
      <c r="R39" s="12">
        <f t="shared" si="15"/>
        <v>-18.699999999999989</v>
      </c>
      <c r="S39" s="12">
        <f t="shared" si="15"/>
        <v>-2.4000000000000057</v>
      </c>
      <c r="T39" s="12">
        <f t="shared" si="15"/>
        <v>-54</v>
      </c>
      <c r="U39" s="12">
        <f t="shared" si="15"/>
        <v>-19.400000000000006</v>
      </c>
      <c r="V39" s="12">
        <f t="shared" si="15"/>
        <v>-199.00000000000003</v>
      </c>
      <c r="W39" s="12">
        <f t="shared" si="15"/>
        <v>-76.300000000000011</v>
      </c>
      <c r="AB39" s="12">
        <f t="shared" si="11"/>
        <v>-26.899999999999977</v>
      </c>
      <c r="AC39" s="12">
        <f t="shared" si="11"/>
        <v>-275.00000000000011</v>
      </c>
      <c r="AG39" s="4"/>
      <c r="AH39" s="4"/>
    </row>
    <row r="40" spans="2:34" x14ac:dyDescent="0.25">
      <c r="B40" s="3"/>
      <c r="O40" s="6"/>
      <c r="P40" s="6"/>
      <c r="Q40" s="6"/>
      <c r="R40" s="6"/>
      <c r="S40" s="6"/>
      <c r="T40" s="6"/>
      <c r="U40" s="6"/>
      <c r="V40" s="6"/>
      <c r="W40" s="6"/>
      <c r="AB40" s="12"/>
      <c r="AC40" s="12"/>
      <c r="AG40" s="4"/>
      <c r="AH40" s="4"/>
    </row>
    <row r="41" spans="2:34" outlineLevel="1" x14ac:dyDescent="0.25">
      <c r="B41" s="14" t="s">
        <v>50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G41" s="4"/>
      <c r="AH41" s="4"/>
    </row>
    <row r="42" spans="2:34" outlineLevel="1" x14ac:dyDescent="0.25">
      <c r="B42" s="22" t="s">
        <v>22</v>
      </c>
      <c r="C42" s="4"/>
      <c r="D42" s="4"/>
      <c r="E42" s="4"/>
      <c r="F42" s="4"/>
      <c r="G42" s="4"/>
      <c r="H42" s="4"/>
      <c r="I42" s="4"/>
      <c r="J42" s="4"/>
      <c r="K42" s="4">
        <v>71.8</v>
      </c>
      <c r="L42" s="4">
        <v>108.3</v>
      </c>
      <c r="M42" s="4">
        <v>93.9</v>
      </c>
      <c r="N42" s="4">
        <v>102.6</v>
      </c>
      <c r="O42" s="4">
        <v>107.8</v>
      </c>
      <c r="P42" s="4">
        <v>112.2</v>
      </c>
      <c r="Q42" s="4">
        <v>134.9</v>
      </c>
      <c r="R42" s="4">
        <v>205</v>
      </c>
      <c r="S42" s="4">
        <v>176.8</v>
      </c>
      <c r="T42" s="4">
        <v>213.5</v>
      </c>
      <c r="U42" s="4">
        <v>247.7</v>
      </c>
      <c r="V42" s="4">
        <v>349.9</v>
      </c>
      <c r="W42" s="4">
        <v>283.39999999999998</v>
      </c>
      <c r="X42" s="4"/>
      <c r="Y42" s="4"/>
      <c r="Z42" s="4"/>
      <c r="AA42" s="4">
        <v>376.6</v>
      </c>
      <c r="AB42" s="4">
        <v>559.9</v>
      </c>
      <c r="AC42" s="4">
        <v>988</v>
      </c>
      <c r="AD42" s="7"/>
      <c r="AG42" s="4"/>
      <c r="AH42" s="4"/>
    </row>
    <row r="43" spans="2:34" outlineLevel="1" x14ac:dyDescent="0.25">
      <c r="B43" s="22" t="s">
        <v>23</v>
      </c>
      <c r="C43" s="4"/>
      <c r="D43" s="4"/>
      <c r="E43" s="4"/>
      <c r="F43" s="4"/>
      <c r="G43" s="4"/>
      <c r="H43" s="4"/>
      <c r="I43" s="4"/>
      <c r="J43" s="4"/>
      <c r="K43" s="4">
        <v>-4.5</v>
      </c>
      <c r="L43" s="4">
        <v>-5.0999999999999996</v>
      </c>
      <c r="M43" s="4">
        <v>-3.7</v>
      </c>
      <c r="N43" s="4">
        <v>2.7</v>
      </c>
      <c r="O43" s="4">
        <v>2.1</v>
      </c>
      <c r="P43" s="4">
        <v>1.4</v>
      </c>
      <c r="Q43" s="4">
        <v>12.2</v>
      </c>
      <c r="R43" s="4">
        <v>10.8</v>
      </c>
      <c r="S43" s="4">
        <v>8.6999999999999993</v>
      </c>
      <c r="T43" s="4">
        <v>-9.5</v>
      </c>
      <c r="U43" s="4">
        <v>-5.8</v>
      </c>
      <c r="V43" s="4">
        <v>-2</v>
      </c>
      <c r="W43" s="4">
        <v>-8.5</v>
      </c>
      <c r="X43" s="4"/>
      <c r="Y43" s="4"/>
      <c r="Z43" s="4"/>
      <c r="AA43" s="4">
        <v>-10.600000000000001</v>
      </c>
      <c r="AB43" s="4">
        <v>26.6</v>
      </c>
      <c r="AC43" s="4">
        <v>-8.5</v>
      </c>
      <c r="AG43" s="4"/>
      <c r="AH43" s="4"/>
    </row>
    <row r="44" spans="2:34" outlineLevel="1" x14ac:dyDescent="0.25">
      <c r="B44" s="22" t="s">
        <v>24</v>
      </c>
      <c r="C44" s="4"/>
      <c r="D44" s="4"/>
      <c r="E44" s="4"/>
      <c r="F44" s="4"/>
      <c r="G44" s="4"/>
      <c r="H44" s="4"/>
      <c r="I44" s="4"/>
      <c r="J44" s="4"/>
      <c r="K44" s="4">
        <v>1.4</v>
      </c>
      <c r="L44" s="4">
        <v>3.5</v>
      </c>
      <c r="M44" s="4">
        <v>8.1999999999999993</v>
      </c>
      <c r="N44" s="4">
        <v>10.8</v>
      </c>
      <c r="O44" s="4">
        <v>9.6</v>
      </c>
      <c r="P44" s="4">
        <v>4.9000000000000004</v>
      </c>
      <c r="Q44" s="4">
        <v>4.5999999999999996</v>
      </c>
      <c r="R44" s="4">
        <v>-3.4</v>
      </c>
      <c r="S44" s="4">
        <v>8.9</v>
      </c>
      <c r="T44" s="4">
        <v>-9.6</v>
      </c>
      <c r="U44" s="4">
        <v>1.5</v>
      </c>
      <c r="V44" s="4">
        <v>21.6</v>
      </c>
      <c r="W44" s="4">
        <v>21.1</v>
      </c>
      <c r="X44" s="4"/>
      <c r="Y44" s="4"/>
      <c r="Z44" s="4"/>
      <c r="AA44" s="4">
        <v>23.9</v>
      </c>
      <c r="AB44" s="4">
        <v>15.700000000000001</v>
      </c>
      <c r="AC44" s="4">
        <v>22.6</v>
      </c>
      <c r="AG44" s="4"/>
      <c r="AH44" s="4"/>
    </row>
    <row r="45" spans="2:34" outlineLevel="1" x14ac:dyDescent="0.25">
      <c r="B45" s="22" t="s">
        <v>25</v>
      </c>
      <c r="C45" s="4"/>
      <c r="D45" s="4"/>
      <c r="E45" s="4"/>
      <c r="F45" s="4"/>
      <c r="G45" s="4"/>
      <c r="H45" s="4"/>
      <c r="I45" s="4"/>
      <c r="J45" s="4"/>
      <c r="K45" s="4">
        <f t="shared" ref="K45" si="16">K46-SUM(K42:K44)</f>
        <v>-3.7000000000000028</v>
      </c>
      <c r="L45" s="4">
        <v>-9.5</v>
      </c>
      <c r="M45" s="4">
        <v>-3</v>
      </c>
      <c r="N45" s="4">
        <v>-6.7</v>
      </c>
      <c r="O45" s="4">
        <v>-7.3</v>
      </c>
      <c r="P45" s="4">
        <v>-4.3</v>
      </c>
      <c r="Q45" s="4">
        <v>-4.2</v>
      </c>
      <c r="R45" s="4">
        <v>-12.9</v>
      </c>
      <c r="S45" s="4">
        <v>-10.199999999999999</v>
      </c>
      <c r="T45" s="4">
        <v>-18</v>
      </c>
      <c r="U45" s="4">
        <v>-17.5</v>
      </c>
      <c r="V45" s="4">
        <v>-43.9</v>
      </c>
      <c r="W45" s="4">
        <v>-55.8</v>
      </c>
      <c r="X45" s="4"/>
      <c r="Y45" s="4"/>
      <c r="Z45" s="4"/>
      <c r="AA45" s="4">
        <v>-22.900000000000002</v>
      </c>
      <c r="AB45" s="4">
        <v>-28.700000000000003</v>
      </c>
      <c r="AC45" s="4">
        <v>-89.6</v>
      </c>
      <c r="AG45" s="4"/>
      <c r="AH45" s="4"/>
    </row>
    <row r="46" spans="2:34" outlineLevel="1" x14ac:dyDescent="0.25">
      <c r="B46" s="23" t="s">
        <v>26</v>
      </c>
      <c r="C46" s="15">
        <v>25.3</v>
      </c>
      <c r="D46" s="15">
        <v>12</v>
      </c>
      <c r="E46" s="15">
        <v>72.099999999999994</v>
      </c>
      <c r="F46" s="15">
        <v>76</v>
      </c>
      <c r="G46" s="15">
        <v>80.899999999999991</v>
      </c>
      <c r="H46" s="15">
        <v>74</v>
      </c>
      <c r="I46" s="15">
        <v>71.7</v>
      </c>
      <c r="J46" s="15">
        <v>70.099999999999994</v>
      </c>
      <c r="K46" s="12">
        <v>65</v>
      </c>
      <c r="L46" s="12">
        <v>97.3</v>
      </c>
      <c r="M46" s="12">
        <v>95.4</v>
      </c>
      <c r="N46" s="12">
        <v>109.4</v>
      </c>
      <c r="O46" s="12">
        <v>112.2</v>
      </c>
      <c r="P46" s="12">
        <v>114.17400000000001</v>
      </c>
      <c r="Q46" s="12">
        <v>147.6</v>
      </c>
      <c r="R46" s="12">
        <v>199.5</v>
      </c>
      <c r="S46" s="12">
        <v>184.3</v>
      </c>
      <c r="T46" s="12">
        <v>176.5</v>
      </c>
      <c r="U46" s="12">
        <v>226</v>
      </c>
      <c r="V46" s="12">
        <v>325.7</v>
      </c>
      <c r="W46" s="12">
        <v>240.3</v>
      </c>
      <c r="X46" s="12"/>
      <c r="Y46" s="12">
        <v>185.5</v>
      </c>
      <c r="Z46" s="12">
        <f>80.9+74+71.7+70.1</f>
        <v>296.70000000000005</v>
      </c>
      <c r="AA46" s="12">
        <v>367.1</v>
      </c>
      <c r="AB46" s="12">
        <v>573.5</v>
      </c>
      <c r="AC46" s="12">
        <f>SUM(AC42:AC45)</f>
        <v>912.5</v>
      </c>
      <c r="AG46" s="4"/>
      <c r="AH46" s="4"/>
    </row>
    <row r="47" spans="2:34" outlineLevel="1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2"/>
      <c r="L47" s="12"/>
      <c r="M47" s="12"/>
      <c r="N47" s="12"/>
      <c r="O47" s="12"/>
      <c r="P47" s="12"/>
      <c r="Q47" s="12"/>
      <c r="R47" s="4"/>
      <c r="S47" s="4"/>
      <c r="T47" s="4"/>
      <c r="U47" s="4"/>
      <c r="V47" s="4"/>
      <c r="W47" s="4"/>
      <c r="X47" s="12"/>
      <c r="Y47" s="16"/>
      <c r="Z47" s="16"/>
      <c r="AA47" s="16"/>
      <c r="AB47" s="16"/>
      <c r="AC47" s="16"/>
      <c r="AG47" s="4"/>
      <c r="AH47" s="4"/>
    </row>
    <row r="48" spans="2:34" outlineLevel="1" x14ac:dyDescent="0.25">
      <c r="B48" s="22" t="s">
        <v>51</v>
      </c>
      <c r="C48" s="4">
        <f t="shared" ref="C48:N48" si="17">C56-C46</f>
        <v>0</v>
      </c>
      <c r="D48" s="4">
        <f t="shared" si="17"/>
        <v>-13</v>
      </c>
      <c r="E48" s="4">
        <f t="shared" si="17"/>
        <v>-43.999999999999993</v>
      </c>
      <c r="F48" s="4">
        <f t="shared" si="17"/>
        <v>-7.9000000000000057</v>
      </c>
      <c r="G48" s="4">
        <f t="shared" si="17"/>
        <v>-10.099999999999994</v>
      </c>
      <c r="H48" s="4">
        <f t="shared" si="17"/>
        <v>-24.700000000000003</v>
      </c>
      <c r="I48" s="4">
        <f t="shared" si="17"/>
        <v>-4.7000000000000028</v>
      </c>
      <c r="J48" s="4">
        <f t="shared" si="17"/>
        <v>5.9000000000000057</v>
      </c>
      <c r="K48" s="4">
        <f t="shared" si="17"/>
        <v>-11.799999999999997</v>
      </c>
      <c r="L48" s="4">
        <f t="shared" si="17"/>
        <v>-17</v>
      </c>
      <c r="M48" s="4">
        <f t="shared" si="17"/>
        <v>4</v>
      </c>
      <c r="N48" s="4">
        <f t="shared" si="17"/>
        <v>31</v>
      </c>
      <c r="O48" s="4">
        <v>0</v>
      </c>
      <c r="P48" s="4">
        <v>0</v>
      </c>
      <c r="Q48" s="4">
        <v>-12.9</v>
      </c>
      <c r="R48" s="4">
        <v>-5.2</v>
      </c>
      <c r="S48" s="4">
        <v>-9.1</v>
      </c>
      <c r="T48" s="4">
        <v>-30.8</v>
      </c>
      <c r="U48" s="4">
        <v>-11.099999999999994</v>
      </c>
      <c r="V48" s="4">
        <v>-146.6</v>
      </c>
      <c r="W48" s="4">
        <v>-47.8</v>
      </c>
      <c r="X48" s="4"/>
      <c r="Y48" s="4">
        <f>Y56-Y46</f>
        <v>-64.900000000000006</v>
      </c>
      <c r="Z48" s="4">
        <f>Z56-Z46</f>
        <v>-33.500000000000057</v>
      </c>
      <c r="AA48" s="4">
        <f>AA56-AA46</f>
        <v>6.1999999999999886</v>
      </c>
      <c r="AB48" s="4">
        <v>-18</v>
      </c>
      <c r="AC48" s="4">
        <v>-197.6</v>
      </c>
      <c r="AG48" s="4"/>
      <c r="AH48" s="4"/>
    </row>
    <row r="49" spans="2:34" outlineLevel="1" x14ac:dyDescent="0.25">
      <c r="B49" s="22" t="s">
        <v>52</v>
      </c>
      <c r="C49" s="4">
        <f t="shared" ref="C49:W49" si="18">C46-C18</f>
        <v>-41.900000000000006</v>
      </c>
      <c r="D49" s="4">
        <f t="shared" si="18"/>
        <v>-52.400000000000006</v>
      </c>
      <c r="E49" s="4">
        <f t="shared" si="18"/>
        <v>-92.800000000000011</v>
      </c>
      <c r="F49" s="4">
        <f t="shared" si="18"/>
        <v>-113.4</v>
      </c>
      <c r="G49" s="4">
        <f t="shared" si="18"/>
        <v>-110.40000000000002</v>
      </c>
      <c r="H49" s="4">
        <f t="shared" si="18"/>
        <v>-116.69999999999999</v>
      </c>
      <c r="I49" s="4">
        <f t="shared" si="18"/>
        <v>-126.39999999999999</v>
      </c>
      <c r="J49" s="4">
        <f t="shared" si="18"/>
        <v>-129.70000000000002</v>
      </c>
      <c r="K49" s="4">
        <f t="shared" si="18"/>
        <v>-135</v>
      </c>
      <c r="L49" s="4">
        <f t="shared" si="18"/>
        <v>-151.30000000000001</v>
      </c>
      <c r="M49" s="4">
        <f t="shared" si="18"/>
        <v>-154.5</v>
      </c>
      <c r="N49" s="4">
        <f t="shared" si="18"/>
        <v>-200.49999999999997</v>
      </c>
      <c r="O49" s="4">
        <f t="shared" si="18"/>
        <v>-177.3</v>
      </c>
      <c r="P49" s="4">
        <f t="shared" si="18"/>
        <v>-206.91500000000005</v>
      </c>
      <c r="Q49" s="4">
        <f t="shared" si="18"/>
        <v>-196.00000000000003</v>
      </c>
      <c r="R49" s="4">
        <f t="shared" si="18"/>
        <v>-240.39999999999998</v>
      </c>
      <c r="S49" s="4">
        <f t="shared" si="18"/>
        <v>-262.39999999999998</v>
      </c>
      <c r="T49" s="4">
        <f t="shared" si="18"/>
        <v>-283.8</v>
      </c>
      <c r="U49" s="4">
        <f t="shared" si="18"/>
        <v>-254.60000000000002</v>
      </c>
      <c r="V49" s="4">
        <f t="shared" si="18"/>
        <v>-470.00000000000006</v>
      </c>
      <c r="W49" s="4">
        <f t="shared" si="18"/>
        <v>-579.70000000000005</v>
      </c>
      <c r="X49" s="4"/>
      <c r="Y49" s="4">
        <f>Y46-Y18</f>
        <v>-300.39999999999998</v>
      </c>
      <c r="Z49" s="4">
        <f>Z46-Z18</f>
        <v>-483.29999999999995</v>
      </c>
      <c r="AA49" s="4">
        <f>AA46-AA18</f>
        <v>-641.29999999999995</v>
      </c>
      <c r="AB49" s="4">
        <f>AB46-AB18</f>
        <v>-820.59999999999991</v>
      </c>
      <c r="AC49" s="4">
        <f>AC46-AC18</f>
        <v>-1270.5999999999999</v>
      </c>
      <c r="AG49" s="4"/>
      <c r="AH49" s="4"/>
    </row>
    <row r="50" spans="2:34" outlineLevel="1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G50" s="4"/>
      <c r="AH50" s="4"/>
    </row>
    <row r="51" spans="2:34" x14ac:dyDescent="0.25">
      <c r="B51" s="3" t="s">
        <v>28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G51" s="4"/>
      <c r="AH51" s="4"/>
    </row>
    <row r="52" spans="2:34" x14ac:dyDescent="0.25">
      <c r="B52" t="s">
        <v>22</v>
      </c>
      <c r="C52" s="7">
        <v>14.1</v>
      </c>
      <c r="D52" s="7">
        <v>6.8</v>
      </c>
      <c r="E52" s="7">
        <v>59.8</v>
      </c>
      <c r="F52" s="7">
        <v>69.2</v>
      </c>
      <c r="G52" s="4">
        <v>71.400000000000006</v>
      </c>
      <c r="H52" s="4">
        <v>74.7</v>
      </c>
      <c r="I52" s="4">
        <v>62.7</v>
      </c>
      <c r="J52" s="4">
        <v>79.099999999999994</v>
      </c>
      <c r="K52" s="4">
        <v>71.8</v>
      </c>
      <c r="L52" s="4">
        <v>108.3</v>
      </c>
      <c r="M52" s="4">
        <v>94</v>
      </c>
      <c r="N52" s="4">
        <v>102.6</v>
      </c>
      <c r="O52" s="4">
        <v>107.8</v>
      </c>
      <c r="P52" s="4">
        <v>112.15</v>
      </c>
      <c r="Q52" s="4">
        <v>134.9</v>
      </c>
      <c r="R52" s="4">
        <v>202.4</v>
      </c>
      <c r="S52" s="4">
        <v>174.3</v>
      </c>
      <c r="T52" s="4">
        <v>209.2</v>
      </c>
      <c r="U52" s="4">
        <v>233.8</v>
      </c>
      <c r="V52" s="4">
        <v>316.5</v>
      </c>
      <c r="W52" s="4">
        <v>260.8</v>
      </c>
      <c r="X52" s="4"/>
      <c r="Y52" s="4">
        <v>151.69999999999999</v>
      </c>
      <c r="Z52" s="4">
        <v>287.8</v>
      </c>
      <c r="AA52" s="4">
        <v>376.7</v>
      </c>
      <c r="AB52" s="4">
        <v>557.29999999999995</v>
      </c>
      <c r="AC52" s="4">
        <v>933.7</v>
      </c>
      <c r="AD52" s="7"/>
      <c r="AF52" s="7"/>
      <c r="AG52" s="4"/>
      <c r="AH52" s="4"/>
    </row>
    <row r="53" spans="2:34" x14ac:dyDescent="0.25">
      <c r="B53" t="s">
        <v>23</v>
      </c>
      <c r="C53" s="7"/>
      <c r="D53" s="7"/>
      <c r="E53" s="7"/>
      <c r="F53" s="7">
        <v>0.6</v>
      </c>
      <c r="G53" s="4">
        <v>-4.7</v>
      </c>
      <c r="H53" s="4">
        <v>-4.4000000000000004</v>
      </c>
      <c r="I53" s="4">
        <v>-3.7</v>
      </c>
      <c r="J53" s="4">
        <v>-6.4</v>
      </c>
      <c r="K53" s="4">
        <v>-4.5</v>
      </c>
      <c r="L53" s="4">
        <v>-5.0999999999999996</v>
      </c>
      <c r="M53" s="4">
        <v>-3.7</v>
      </c>
      <c r="N53" s="4">
        <v>2.7</v>
      </c>
      <c r="O53" s="4">
        <v>2.1</v>
      </c>
      <c r="P53" s="4">
        <v>1.401</v>
      </c>
      <c r="Q53" s="4">
        <v>12.2</v>
      </c>
      <c r="R53" s="4">
        <v>10.8</v>
      </c>
      <c r="S53" s="4">
        <v>8.6999999999999993</v>
      </c>
      <c r="T53" s="4">
        <v>-9.5</v>
      </c>
      <c r="U53" s="4">
        <v>-5.8</v>
      </c>
      <c r="V53" s="4">
        <v>-0.2</v>
      </c>
      <c r="W53" s="4">
        <v>-8.5</v>
      </c>
      <c r="X53" s="4"/>
      <c r="Y53" s="4">
        <v>0.6</v>
      </c>
      <c r="Z53" s="4">
        <v>-19.2</v>
      </c>
      <c r="AA53" s="4">
        <v>-10.5</v>
      </c>
      <c r="AB53" s="4">
        <v>26.6</v>
      </c>
      <c r="AC53" s="4">
        <v>-6.7</v>
      </c>
      <c r="AG53" s="4"/>
      <c r="AH53" s="4"/>
    </row>
    <row r="54" spans="2:34" x14ac:dyDescent="0.25">
      <c r="B54" t="s">
        <v>24</v>
      </c>
      <c r="C54" s="7">
        <v>12.4</v>
      </c>
      <c r="D54" s="7">
        <v>6.3</v>
      </c>
      <c r="E54" s="7">
        <v>12.8</v>
      </c>
      <c r="F54" s="7">
        <v>14.8</v>
      </c>
      <c r="G54" s="4">
        <v>18.600000000000001</v>
      </c>
      <c r="H54" s="4">
        <v>5.5</v>
      </c>
      <c r="I54" s="4">
        <v>17.3</v>
      </c>
      <c r="J54" s="4">
        <v>0.5</v>
      </c>
      <c r="K54" s="4">
        <v>1.4</v>
      </c>
      <c r="L54" s="4">
        <v>3.5</v>
      </c>
      <c r="M54" s="4">
        <v>8.1999999999999993</v>
      </c>
      <c r="N54" s="4">
        <v>10.8</v>
      </c>
      <c r="O54" s="4">
        <v>9.6</v>
      </c>
      <c r="P54" s="4">
        <v>4.8760000000000003</v>
      </c>
      <c r="Q54" s="4">
        <v>4.5999999999999996</v>
      </c>
      <c r="R54" s="4">
        <v>-3.4</v>
      </c>
      <c r="S54" s="4">
        <v>8.9</v>
      </c>
      <c r="T54" s="4">
        <v>-6.1</v>
      </c>
      <c r="U54" s="4">
        <v>1.5</v>
      </c>
      <c r="V54" s="4">
        <v>20.6</v>
      </c>
      <c r="W54" s="4">
        <v>19.3</v>
      </c>
      <c r="X54" s="4"/>
      <c r="Y54" s="4">
        <v>46.4</v>
      </c>
      <c r="Z54" s="4">
        <v>41.9</v>
      </c>
      <c r="AA54" s="4">
        <v>23.8</v>
      </c>
      <c r="AB54" s="4">
        <v>15.7</v>
      </c>
      <c r="AC54" s="4">
        <v>24.9</v>
      </c>
      <c r="AG54" s="4"/>
      <c r="AH54" s="4"/>
    </row>
    <row r="55" spans="2:34" x14ac:dyDescent="0.25">
      <c r="B55" t="s">
        <v>25</v>
      </c>
      <c r="C55" s="7">
        <f t="shared" ref="C55:O55" si="19">C56-SUM(C52:C54)</f>
        <v>-1.1999999999999993</v>
      </c>
      <c r="D55" s="7">
        <f t="shared" si="19"/>
        <v>-14.1</v>
      </c>
      <c r="E55" s="7">
        <f t="shared" si="19"/>
        <v>-44.499999999999993</v>
      </c>
      <c r="F55" s="7">
        <f t="shared" si="19"/>
        <v>-16.5</v>
      </c>
      <c r="G55" s="4">
        <f t="shared" si="19"/>
        <v>-14.500000000000014</v>
      </c>
      <c r="H55" s="4">
        <f t="shared" si="19"/>
        <v>-26.5</v>
      </c>
      <c r="I55" s="4">
        <f t="shared" si="19"/>
        <v>-9.2999999999999972</v>
      </c>
      <c r="J55" s="4">
        <f t="shared" si="19"/>
        <v>2.8000000000000114</v>
      </c>
      <c r="K55" s="4">
        <f t="shared" si="19"/>
        <v>-15.5</v>
      </c>
      <c r="L55" s="4">
        <f t="shared" si="19"/>
        <v>-26.400000000000006</v>
      </c>
      <c r="M55" s="4">
        <f t="shared" si="19"/>
        <v>0.90000000000000568</v>
      </c>
      <c r="N55" s="4">
        <f t="shared" si="19"/>
        <v>24.300000000000011</v>
      </c>
      <c r="O55" s="4">
        <f t="shared" si="19"/>
        <v>-7.2999999999999829</v>
      </c>
      <c r="P55" s="4">
        <v>-4.2530000000000001</v>
      </c>
      <c r="Q55" s="4">
        <v>-17</v>
      </c>
      <c r="R55" s="4">
        <v>-15.5</v>
      </c>
      <c r="S55" s="4">
        <v>-16.7</v>
      </c>
      <c r="T55" s="4">
        <v>-47.900000000000006</v>
      </c>
      <c r="U55" s="4">
        <v>-14.599999999999994</v>
      </c>
      <c r="V55" s="4">
        <v>-157.80000000000001</v>
      </c>
      <c r="W55" s="4">
        <v>-79.099999999999994</v>
      </c>
      <c r="X55" s="4"/>
      <c r="Y55" s="4">
        <f t="shared" ref="Y55:AA55" si="20">Y56-SUM(Y52:Y54)</f>
        <v>-78.099999999999994</v>
      </c>
      <c r="Z55" s="4">
        <f t="shared" si="20"/>
        <v>-47.300000000000011</v>
      </c>
      <c r="AA55" s="4">
        <f t="shared" si="20"/>
        <v>-16.699999999999989</v>
      </c>
      <c r="AB55" s="4">
        <v>-44.1</v>
      </c>
      <c r="AC55" s="4">
        <v>-237.1</v>
      </c>
      <c r="AG55" s="4"/>
      <c r="AH55" s="4"/>
    </row>
    <row r="56" spans="2:34" x14ac:dyDescent="0.25">
      <c r="B56" s="3" t="s">
        <v>26</v>
      </c>
      <c r="C56" s="8">
        <v>25.3</v>
      </c>
      <c r="D56" s="8">
        <v>-1</v>
      </c>
      <c r="E56" s="8">
        <v>28.1</v>
      </c>
      <c r="F56" s="8">
        <v>68.099999999999994</v>
      </c>
      <c r="G56" s="15">
        <v>70.8</v>
      </c>
      <c r="H56" s="15">
        <v>49.3</v>
      </c>
      <c r="I56" s="15">
        <v>67</v>
      </c>
      <c r="J56" s="15">
        <v>76</v>
      </c>
      <c r="K56" s="12">
        <v>53.2</v>
      </c>
      <c r="L56" s="12">
        <v>80.3</v>
      </c>
      <c r="M56" s="12">
        <v>99.4</v>
      </c>
      <c r="N56" s="12">
        <v>140.4</v>
      </c>
      <c r="O56" s="12">
        <v>112.2</v>
      </c>
      <c r="P56" s="12">
        <v>114.17400000000001</v>
      </c>
      <c r="Q56" s="12">
        <v>134.80000000000001</v>
      </c>
      <c r="R56" s="12">
        <v>194.3</v>
      </c>
      <c r="S56" s="12">
        <v>175.2</v>
      </c>
      <c r="T56" s="12">
        <v>145.69999999999999</v>
      </c>
      <c r="U56" s="12">
        <v>214.9</v>
      </c>
      <c r="V56" s="12">
        <v>179.1</v>
      </c>
      <c r="W56" s="12">
        <v>192.5</v>
      </c>
      <c r="X56" s="4"/>
      <c r="Y56" s="16">
        <v>120.6</v>
      </c>
      <c r="Z56" s="16">
        <v>263.2</v>
      </c>
      <c r="AA56" s="16">
        <v>373.3</v>
      </c>
      <c r="AB56" s="16">
        <v>555.5</v>
      </c>
      <c r="AC56" s="16">
        <f>SUM(AC52:AC55)-0.1</f>
        <v>714.69999999999993</v>
      </c>
      <c r="AG56" s="4"/>
      <c r="AH56" s="4"/>
    </row>
    <row r="57" spans="2:34" x14ac:dyDescent="0.25">
      <c r="C57" s="7"/>
      <c r="D57" s="7"/>
      <c r="E57" s="7"/>
      <c r="F57" s="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G57" s="4"/>
      <c r="AH57" s="4"/>
    </row>
    <row r="58" spans="2:34" x14ac:dyDescent="0.25">
      <c r="B58" t="s">
        <v>29</v>
      </c>
      <c r="C58" s="7"/>
      <c r="D58" s="7"/>
      <c r="E58" s="7"/>
      <c r="F58" s="7"/>
      <c r="G58" s="4">
        <f t="shared" ref="G58:N58" si="21">G60-G56-G59</f>
        <v>-29.699999999999996</v>
      </c>
      <c r="H58" s="4">
        <f t="shared" si="21"/>
        <v>-30.999999999999996</v>
      </c>
      <c r="I58" s="4">
        <f t="shared" si="21"/>
        <v>-32.5</v>
      </c>
      <c r="J58" s="4">
        <f t="shared" si="21"/>
        <v>-33</v>
      </c>
      <c r="K58" s="4">
        <f t="shared" si="21"/>
        <v>-32.900000000000006</v>
      </c>
      <c r="L58" s="4">
        <f t="shared" si="21"/>
        <v>-40.5</v>
      </c>
      <c r="M58" s="4">
        <f t="shared" si="21"/>
        <v>-40.200000000000003</v>
      </c>
      <c r="N58" s="4">
        <f t="shared" si="21"/>
        <v>-32.700000000000003</v>
      </c>
      <c r="O58" s="4">
        <v>-43.2</v>
      </c>
      <c r="P58" s="4">
        <v>-41.058999999999997</v>
      </c>
      <c r="Q58" s="21">
        <v>-48.2</v>
      </c>
      <c r="R58" s="21">
        <v>-51.4</v>
      </c>
      <c r="S58" s="21">
        <v>-56.6</v>
      </c>
      <c r="T58" s="21">
        <v>-57.6</v>
      </c>
      <c r="U58" s="21">
        <v>-59.7</v>
      </c>
      <c r="V58" s="21">
        <v>-88.1</v>
      </c>
      <c r="W58" s="21">
        <v>-95.5</v>
      </c>
      <c r="X58" s="4"/>
      <c r="Y58" s="4">
        <f>Y60-Y56-Y59</f>
        <v>-46.099999999999994</v>
      </c>
      <c r="Z58" s="4">
        <f>Z60-Z56-Z59</f>
        <v>-126.39999999999998</v>
      </c>
      <c r="AA58" s="4">
        <f>AA60-AA56-AA59</f>
        <v>-146.30000000000001</v>
      </c>
      <c r="AB58" s="4">
        <v>-183.9</v>
      </c>
      <c r="AC58" s="4">
        <v>-262</v>
      </c>
      <c r="AG58" s="4"/>
      <c r="AH58" s="4"/>
    </row>
    <row r="59" spans="2:34" x14ac:dyDescent="0.25">
      <c r="B59" t="s">
        <v>30</v>
      </c>
      <c r="C59" s="7"/>
      <c r="D59" s="7"/>
      <c r="E59" s="7"/>
      <c r="F59" s="7"/>
      <c r="G59" s="4">
        <v>0</v>
      </c>
      <c r="H59" s="4">
        <v>0</v>
      </c>
      <c r="I59" s="4">
        <v>0</v>
      </c>
      <c r="J59" s="4">
        <v>-11.9</v>
      </c>
      <c r="K59" s="21">
        <v>0</v>
      </c>
      <c r="L59" s="21">
        <v>0</v>
      </c>
      <c r="M59" s="21">
        <v>-9.1999999999999993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4"/>
      <c r="Y59" s="4">
        <v>0</v>
      </c>
      <c r="Z59" s="4">
        <v>-11.9</v>
      </c>
      <c r="AA59" s="4">
        <v>-9.1999999999999993</v>
      </c>
      <c r="AB59" s="4">
        <v>0</v>
      </c>
      <c r="AC59" s="4">
        <v>0</v>
      </c>
      <c r="AG59" s="4"/>
      <c r="AH59" s="4"/>
    </row>
    <row r="60" spans="2:34" x14ac:dyDescent="0.25">
      <c r="B60" s="3" t="s">
        <v>31</v>
      </c>
      <c r="C60" s="6"/>
      <c r="D60" s="6"/>
      <c r="E60" s="6"/>
      <c r="F60" s="6"/>
      <c r="G60" s="12">
        <v>41.1</v>
      </c>
      <c r="H60" s="12">
        <v>18.3</v>
      </c>
      <c r="I60" s="12">
        <v>34.5</v>
      </c>
      <c r="J60" s="12">
        <v>31.1</v>
      </c>
      <c r="K60" s="12">
        <v>20.3</v>
      </c>
      <c r="L60" s="12">
        <v>39.799999999999997</v>
      </c>
      <c r="M60" s="12">
        <v>50</v>
      </c>
      <c r="N60" s="12">
        <v>107.7</v>
      </c>
      <c r="O60" s="12">
        <v>69</v>
      </c>
      <c r="P60" s="12">
        <v>73.163000000000011</v>
      </c>
      <c r="Q60" s="12">
        <v>86.6</v>
      </c>
      <c r="R60" s="12">
        <v>142.9</v>
      </c>
      <c r="S60" s="12">
        <v>118.6</v>
      </c>
      <c r="T60" s="12">
        <v>88.1</v>
      </c>
      <c r="U60" s="12">
        <v>155.19999999999999</v>
      </c>
      <c r="V60" s="12">
        <v>91</v>
      </c>
      <c r="W60" s="12">
        <v>97</v>
      </c>
      <c r="X60" s="4"/>
      <c r="Y60" s="12">
        <v>74.5</v>
      </c>
      <c r="Z60" s="12">
        <v>124.9</v>
      </c>
      <c r="AA60" s="12">
        <v>217.8</v>
      </c>
      <c r="AB60" s="12">
        <v>371.6</v>
      </c>
      <c r="AC60" s="12">
        <v>452.9</v>
      </c>
      <c r="AG60" s="4"/>
      <c r="AH60" s="4"/>
    </row>
    <row r="61" spans="2:34" x14ac:dyDescent="0.25">
      <c r="B61" t="s">
        <v>32</v>
      </c>
      <c r="C61" s="7"/>
      <c r="D61" s="7"/>
      <c r="E61" s="7"/>
      <c r="F61" s="7"/>
      <c r="G61" s="4">
        <f t="shared" ref="G61:J61" si="22">G62-G60</f>
        <v>-7.6000000000000014</v>
      </c>
      <c r="H61" s="4">
        <f t="shared" si="22"/>
        <v>-9.7000000000000011</v>
      </c>
      <c r="I61" s="4">
        <f t="shared" si="22"/>
        <v>-20.6</v>
      </c>
      <c r="J61" s="4">
        <f t="shared" si="22"/>
        <v>-12.600000000000001</v>
      </c>
      <c r="K61" s="4">
        <f>K62-K60</f>
        <v>-4.1000000000000014</v>
      </c>
      <c r="L61" s="4">
        <f>L62-L60</f>
        <v>0.5</v>
      </c>
      <c r="M61" s="4">
        <f t="shared" ref="M61:P61" si="23">M62-M60</f>
        <v>-1.7000000000000028</v>
      </c>
      <c r="N61" s="4">
        <f t="shared" si="23"/>
        <v>-11.200000000000003</v>
      </c>
      <c r="O61" s="4">
        <f t="shared" si="23"/>
        <v>4.7000000000000028</v>
      </c>
      <c r="P61" s="4">
        <f t="shared" si="23"/>
        <v>-7.4809999999999945</v>
      </c>
      <c r="Q61" s="4">
        <v>6.4</v>
      </c>
      <c r="R61" s="4">
        <f>6-26.2</f>
        <v>-20.2</v>
      </c>
      <c r="S61" s="4">
        <f>24.2-12.1</f>
        <v>12.1</v>
      </c>
      <c r="T61" s="4">
        <v>-31.799999999999997</v>
      </c>
      <c r="U61" s="4">
        <v>-20.399999999999999</v>
      </c>
      <c r="V61" s="4">
        <v>-33.4</v>
      </c>
      <c r="W61" s="4">
        <f>216.4-127.4</f>
        <v>89</v>
      </c>
      <c r="X61" s="4"/>
      <c r="Y61" s="4">
        <f t="shared" ref="Y61:AA61" si="24">Y62-Y60</f>
        <v>9.2999999999999972</v>
      </c>
      <c r="Z61" s="4">
        <f t="shared" si="24"/>
        <v>-50.5</v>
      </c>
      <c r="AA61" s="4">
        <f t="shared" si="24"/>
        <v>-16.5</v>
      </c>
      <c r="AB61" s="4">
        <f>18.6-35.2</f>
        <v>-16.600000000000001</v>
      </c>
      <c r="AC61" s="4">
        <v>-73.5</v>
      </c>
      <c r="AG61" s="4"/>
      <c r="AH61" s="4"/>
    </row>
    <row r="62" spans="2:34" x14ac:dyDescent="0.25">
      <c r="B62" s="3" t="s">
        <v>33</v>
      </c>
      <c r="C62" s="6"/>
      <c r="D62" s="6"/>
      <c r="E62" s="6"/>
      <c r="F62" s="6"/>
      <c r="G62" s="12">
        <v>33.5</v>
      </c>
      <c r="H62" s="12">
        <v>8.6</v>
      </c>
      <c r="I62" s="12">
        <v>13.9</v>
      </c>
      <c r="J62" s="12">
        <v>18.5</v>
      </c>
      <c r="K62" s="12">
        <v>16.2</v>
      </c>
      <c r="L62" s="12">
        <v>40.299999999999997</v>
      </c>
      <c r="M62" s="12">
        <v>48.3</v>
      </c>
      <c r="N62" s="12">
        <v>96.5</v>
      </c>
      <c r="O62" s="12">
        <v>73.7</v>
      </c>
      <c r="P62" s="12">
        <v>65.682000000000016</v>
      </c>
      <c r="Q62" s="12">
        <v>93</v>
      </c>
      <c r="R62" s="12">
        <v>122.7</v>
      </c>
      <c r="S62" s="12">
        <v>130.80000000000001</v>
      </c>
      <c r="T62" s="12">
        <v>56.3</v>
      </c>
      <c r="U62" s="12">
        <v>134.69999999999999</v>
      </c>
      <c r="V62" s="12">
        <v>57.6</v>
      </c>
      <c r="W62" s="12">
        <v>185.9</v>
      </c>
      <c r="X62" s="4"/>
      <c r="Y62" s="12">
        <v>83.8</v>
      </c>
      <c r="Z62" s="12">
        <v>74.400000000000006</v>
      </c>
      <c r="AA62" s="12">
        <v>201.3</v>
      </c>
      <c r="AB62" s="12">
        <v>355</v>
      </c>
      <c r="AC62" s="12">
        <f>SUM(AC60:AC61)</f>
        <v>379.4</v>
      </c>
      <c r="AG62" s="4"/>
      <c r="AH62" s="4"/>
    </row>
    <row r="63" spans="2:34" x14ac:dyDescent="0.25">
      <c r="B63" t="s">
        <v>34</v>
      </c>
      <c r="C63" s="7"/>
      <c r="D63" s="7"/>
      <c r="E63" s="7"/>
      <c r="F63" s="7"/>
      <c r="G63" s="4">
        <f t="shared" ref="G63:J63" si="25">G64-G62</f>
        <v>-0.10000000000000142</v>
      </c>
      <c r="H63" s="4">
        <f t="shared" si="25"/>
        <v>-9.7999999999999989</v>
      </c>
      <c r="I63" s="4">
        <f t="shared" si="25"/>
        <v>-2</v>
      </c>
      <c r="J63" s="4">
        <f t="shared" si="25"/>
        <v>71.8</v>
      </c>
      <c r="K63" s="4">
        <f>K64-K62</f>
        <v>-7</v>
      </c>
      <c r="L63" s="4">
        <f>L64-L62</f>
        <v>-11.299999999999997</v>
      </c>
      <c r="M63" s="4">
        <f t="shared" ref="M63:P63" si="26">M64-M62</f>
        <v>-10.5</v>
      </c>
      <c r="N63" s="4">
        <f t="shared" si="26"/>
        <v>7</v>
      </c>
      <c r="O63" s="4">
        <f t="shared" si="26"/>
        <v>-15.900000000000006</v>
      </c>
      <c r="P63" s="4">
        <f t="shared" si="26"/>
        <v>-12.382999999999996</v>
      </c>
      <c r="Q63" s="4">
        <v>-24.3</v>
      </c>
      <c r="R63" s="4">
        <f>-25.8-2.2</f>
        <v>-28</v>
      </c>
      <c r="S63" s="4">
        <f>-42+7.7</f>
        <v>-34.299999999999997</v>
      </c>
      <c r="T63" s="4">
        <v>-19.199999999999996</v>
      </c>
      <c r="U63" s="4">
        <v>-38.299999999999997</v>
      </c>
      <c r="V63" s="4">
        <v>155</v>
      </c>
      <c r="W63" s="4">
        <f>-76.5+31.4</f>
        <v>-45.1</v>
      </c>
      <c r="X63" s="4"/>
      <c r="Y63" s="4">
        <f t="shared" ref="Y63:AA63" si="27">Y64-Y62</f>
        <v>-1.3999999999999915</v>
      </c>
      <c r="Z63" s="4">
        <f t="shared" si="27"/>
        <v>60</v>
      </c>
      <c r="AA63" s="4">
        <f t="shared" si="27"/>
        <v>-21.800000000000011</v>
      </c>
      <c r="AB63" s="4">
        <f>-83.8+3.3</f>
        <v>-80.5</v>
      </c>
      <c r="AC63" s="4">
        <f>-145.4+208.4</f>
        <v>63</v>
      </c>
      <c r="AG63" s="4"/>
      <c r="AH63" s="4"/>
    </row>
    <row r="64" spans="2:34" x14ac:dyDescent="0.25">
      <c r="B64" s="3" t="s">
        <v>35</v>
      </c>
      <c r="C64" s="6"/>
      <c r="D64" s="6"/>
      <c r="E64" s="6"/>
      <c r="F64" s="6"/>
      <c r="G64" s="12">
        <v>33.4</v>
      </c>
      <c r="H64" s="12">
        <v>-1.2</v>
      </c>
      <c r="I64" s="12">
        <v>11.9</v>
      </c>
      <c r="J64" s="12">
        <v>90.3</v>
      </c>
      <c r="K64" s="12">
        <v>9.1999999999999993</v>
      </c>
      <c r="L64" s="12">
        <v>29</v>
      </c>
      <c r="M64" s="12">
        <v>37.799999999999997</v>
      </c>
      <c r="N64" s="12">
        <v>103.5</v>
      </c>
      <c r="O64" s="12">
        <v>57.8</v>
      </c>
      <c r="P64" s="12">
        <v>53.299000000000021</v>
      </c>
      <c r="Q64" s="12">
        <v>68.7</v>
      </c>
      <c r="R64" s="12">
        <v>94.7</v>
      </c>
      <c r="S64" s="12">
        <v>96.4</v>
      </c>
      <c r="T64" s="12">
        <v>37.1</v>
      </c>
      <c r="U64" s="12">
        <v>96.4</v>
      </c>
      <c r="V64" s="12">
        <v>212.6</v>
      </c>
      <c r="W64" s="12">
        <v>140.80000000000001</v>
      </c>
      <c r="X64" s="4"/>
      <c r="Y64" s="12">
        <v>82.4</v>
      </c>
      <c r="Z64" s="12">
        <v>134.4</v>
      </c>
      <c r="AA64" s="12">
        <v>179.5</v>
      </c>
      <c r="AB64" s="12">
        <v>274.5</v>
      </c>
      <c r="AC64" s="12">
        <f>SUM(AC62:AC63)</f>
        <v>442.4</v>
      </c>
      <c r="AG64" s="4"/>
      <c r="AH64" s="4"/>
    </row>
    <row r="65" spans="1:34" x14ac:dyDescent="0.25">
      <c r="B65" t="s">
        <v>36</v>
      </c>
      <c r="C65" s="7"/>
      <c r="D65" s="7"/>
      <c r="E65" s="7"/>
      <c r="F65" s="7"/>
      <c r="G65" s="4">
        <f t="shared" ref="G65:J65" si="28">G64-G66</f>
        <v>0.19999999999999574</v>
      </c>
      <c r="H65" s="4">
        <f t="shared" si="28"/>
        <v>0.19999999999999996</v>
      </c>
      <c r="I65" s="4">
        <f t="shared" si="28"/>
        <v>9.9999999999999645E-2</v>
      </c>
      <c r="J65" s="4">
        <f t="shared" si="28"/>
        <v>0</v>
      </c>
      <c r="K65" s="4">
        <f>K64-K66</f>
        <v>9.9999999999999645E-2</v>
      </c>
      <c r="L65" s="4">
        <f>L64-L66</f>
        <v>0</v>
      </c>
      <c r="M65" s="4">
        <f t="shared" ref="M65:O65" si="29">M64-M66</f>
        <v>-0.10000000000000142</v>
      </c>
      <c r="N65" s="4">
        <f t="shared" si="29"/>
        <v>0</v>
      </c>
      <c r="O65" s="4">
        <f t="shared" si="29"/>
        <v>-0.10000000000000142</v>
      </c>
      <c r="P65" s="4">
        <f>P64-P66</f>
        <v>6.2000000000018929E-2</v>
      </c>
      <c r="Q65" s="4">
        <v>-0.1</v>
      </c>
      <c r="R65" s="4">
        <v>0</v>
      </c>
      <c r="S65" s="4">
        <v>-0.1</v>
      </c>
      <c r="T65" s="4">
        <v>0.1</v>
      </c>
      <c r="U65" s="4">
        <v>0.1</v>
      </c>
      <c r="V65" s="4">
        <v>0</v>
      </c>
      <c r="W65" s="4">
        <v>0</v>
      </c>
      <c r="X65" s="4"/>
      <c r="Y65" s="4">
        <f>Y64-Y66</f>
        <v>0</v>
      </c>
      <c r="Z65" s="4">
        <f>Z64-Z66</f>
        <v>0.5</v>
      </c>
      <c r="AA65" s="4">
        <f t="shared" ref="AA65" si="30">AA64-AA66</f>
        <v>0</v>
      </c>
      <c r="AB65" s="4">
        <v>-0.1</v>
      </c>
      <c r="AC65" s="4">
        <v>-0.1</v>
      </c>
      <c r="AG65" s="4"/>
      <c r="AH65" s="4"/>
    </row>
    <row r="66" spans="1:34" x14ac:dyDescent="0.25">
      <c r="B66" s="5" t="s">
        <v>37</v>
      </c>
      <c r="C66" s="7"/>
      <c r="D66" s="7"/>
      <c r="E66" s="7"/>
      <c r="F66" s="7"/>
      <c r="G66" s="4">
        <v>33.200000000000003</v>
      </c>
      <c r="H66" s="4">
        <v>-1.4</v>
      </c>
      <c r="I66" s="4">
        <v>11.8</v>
      </c>
      <c r="J66" s="4">
        <v>90.3</v>
      </c>
      <c r="K66" s="4">
        <v>9.1</v>
      </c>
      <c r="L66" s="4">
        <v>29</v>
      </c>
      <c r="M66" s="4">
        <v>37.9</v>
      </c>
      <c r="N66" s="4">
        <v>103.5</v>
      </c>
      <c r="O66" s="4">
        <v>57.9</v>
      </c>
      <c r="P66" s="4">
        <v>53.237000000000002</v>
      </c>
      <c r="Q66" s="4">
        <v>68.8</v>
      </c>
      <c r="R66" s="4">
        <v>94.7</v>
      </c>
      <c r="S66" s="4">
        <v>96.5</v>
      </c>
      <c r="T66" s="4">
        <v>37</v>
      </c>
      <c r="U66" s="4">
        <v>96.3</v>
      </c>
      <c r="V66" s="4">
        <v>212.6</v>
      </c>
      <c r="W66" s="4">
        <v>140.80000000000001</v>
      </c>
      <c r="X66" s="4"/>
      <c r="Y66" s="4">
        <v>82.4</v>
      </c>
      <c r="Z66" s="4">
        <v>133.9</v>
      </c>
      <c r="AA66" s="4">
        <v>179.5</v>
      </c>
      <c r="AB66" s="4">
        <v>274.60000000000002</v>
      </c>
      <c r="AC66" s="4">
        <v>442.3</v>
      </c>
      <c r="AG66" s="4"/>
      <c r="AH66" s="4"/>
    </row>
    <row r="67" spans="1:34" x14ac:dyDescent="0.25">
      <c r="C67" s="7"/>
      <c r="D67" s="7"/>
      <c r="E67" s="7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G67" s="4"/>
      <c r="AH67" s="4"/>
    </row>
    <row r="68" spans="1:34" x14ac:dyDescent="0.25">
      <c r="B68" s="9" t="s">
        <v>48</v>
      </c>
      <c r="C68" s="6"/>
      <c r="D68" s="6"/>
      <c r="E68" s="6"/>
      <c r="F68" s="6"/>
      <c r="G68" s="12">
        <v>511.9</v>
      </c>
      <c r="H68" s="12">
        <v>245.7</v>
      </c>
      <c r="I68" s="12">
        <v>320.10000000000002</v>
      </c>
      <c r="J68" s="12">
        <v>348.8</v>
      </c>
      <c r="K68" s="12">
        <v>546.9</v>
      </c>
      <c r="L68" s="12">
        <v>437.5</v>
      </c>
      <c r="M68" s="12">
        <v>514.20000000000005</v>
      </c>
      <c r="N68" s="12">
        <v>405.5</v>
      </c>
      <c r="O68" s="12">
        <v>484.1</v>
      </c>
      <c r="P68" s="12">
        <v>441.35699999999997</v>
      </c>
      <c r="Q68" s="12">
        <v>445</v>
      </c>
      <c r="R68" s="12">
        <v>958.7</v>
      </c>
      <c r="S68" s="12">
        <v>-639.29999999999995</v>
      </c>
      <c r="T68" s="12">
        <v>-1493.9</v>
      </c>
      <c r="U68" s="12">
        <v>-971.8</v>
      </c>
      <c r="V68" s="12">
        <v>-1985.2</v>
      </c>
      <c r="W68" s="12">
        <v>-2052.8000000000002</v>
      </c>
      <c r="X68" s="4"/>
      <c r="Y68" s="12">
        <v>368.6</v>
      </c>
      <c r="Z68" s="12">
        <v>348.8</v>
      </c>
      <c r="AA68" s="12">
        <v>405.5</v>
      </c>
      <c r="AB68" s="12">
        <v>958.7</v>
      </c>
      <c r="AC68" s="12">
        <f>V68</f>
        <v>-1985.2</v>
      </c>
      <c r="AG68" s="4"/>
      <c r="AH68" s="4"/>
    </row>
    <row r="69" spans="1:3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G69" s="4"/>
      <c r="AH69" s="4"/>
    </row>
    <row r="70" spans="1:34" x14ac:dyDescent="0.25">
      <c r="B70" s="3" t="s">
        <v>31</v>
      </c>
      <c r="C70" s="4"/>
      <c r="D70" s="4"/>
      <c r="E70" s="4"/>
      <c r="F70" s="4"/>
      <c r="G70" s="12">
        <f>G60</f>
        <v>41.1</v>
      </c>
      <c r="H70" s="12">
        <f t="shared" ref="H70:O70" si="31">H60</f>
        <v>18.3</v>
      </c>
      <c r="I70" s="12">
        <f t="shared" si="31"/>
        <v>34.5</v>
      </c>
      <c r="J70" s="12">
        <f t="shared" si="31"/>
        <v>31.1</v>
      </c>
      <c r="K70" s="12">
        <f t="shared" si="31"/>
        <v>20.3</v>
      </c>
      <c r="L70" s="12">
        <f t="shared" si="31"/>
        <v>39.799999999999997</v>
      </c>
      <c r="M70" s="12">
        <f t="shared" si="31"/>
        <v>50</v>
      </c>
      <c r="N70" s="12">
        <f t="shared" si="31"/>
        <v>107.7</v>
      </c>
      <c r="O70" s="12">
        <f t="shared" si="31"/>
        <v>69</v>
      </c>
      <c r="P70" s="12">
        <f t="shared" ref="P70" si="32">P60</f>
        <v>73.163000000000011</v>
      </c>
      <c r="Q70" s="12">
        <v>86.6</v>
      </c>
      <c r="R70" s="12">
        <v>142.9</v>
      </c>
      <c r="S70" s="12">
        <v>118.6</v>
      </c>
      <c r="T70" s="12">
        <v>88.1</v>
      </c>
      <c r="U70" s="12">
        <v>155.19999999999999</v>
      </c>
      <c r="V70" s="12">
        <v>91</v>
      </c>
      <c r="W70" s="12">
        <v>97</v>
      </c>
      <c r="X70" s="4"/>
      <c r="Y70" s="4"/>
      <c r="Z70" s="12">
        <f t="shared" ref="Z70:AA70" si="33">Z60</f>
        <v>124.9</v>
      </c>
      <c r="AA70" s="12">
        <f t="shared" si="33"/>
        <v>217.8</v>
      </c>
      <c r="AB70" s="12">
        <v>371.6</v>
      </c>
      <c r="AC70" s="12">
        <v>452.9</v>
      </c>
      <c r="AG70" s="4"/>
      <c r="AH70" s="4"/>
    </row>
    <row r="71" spans="1:34" x14ac:dyDescent="0.25">
      <c r="B71" t="str">
        <f>B48</f>
        <v>One-offs in EBITDA (previous definition)</v>
      </c>
      <c r="C71" s="4"/>
      <c r="D71" s="4"/>
      <c r="E71" s="4"/>
      <c r="F71" s="4"/>
      <c r="G71" s="4">
        <f t="shared" ref="G71:P71" si="34">G48</f>
        <v>-10.099999999999994</v>
      </c>
      <c r="H71" s="4">
        <f t="shared" si="34"/>
        <v>-24.700000000000003</v>
      </c>
      <c r="I71" s="4">
        <f t="shared" si="34"/>
        <v>-4.7000000000000028</v>
      </c>
      <c r="J71" s="4">
        <f t="shared" si="34"/>
        <v>5.9000000000000057</v>
      </c>
      <c r="K71" s="4">
        <f t="shared" si="34"/>
        <v>-11.799999999999997</v>
      </c>
      <c r="L71" s="4">
        <f t="shared" si="34"/>
        <v>-17</v>
      </c>
      <c r="M71" s="4">
        <f t="shared" si="34"/>
        <v>4</v>
      </c>
      <c r="N71" s="4">
        <f t="shared" si="34"/>
        <v>31</v>
      </c>
      <c r="O71" s="4">
        <f t="shared" si="34"/>
        <v>0</v>
      </c>
      <c r="P71" s="4">
        <f t="shared" si="34"/>
        <v>0</v>
      </c>
      <c r="Q71" s="4">
        <v>-12.9</v>
      </c>
      <c r="R71" s="4">
        <v>-5.2</v>
      </c>
      <c r="S71" s="4">
        <v>-9.1</v>
      </c>
      <c r="T71" s="4">
        <v>-30.8</v>
      </c>
      <c r="U71" s="4">
        <v>-11.1</v>
      </c>
      <c r="V71" s="4">
        <f>V48</f>
        <v>-146.6</v>
      </c>
      <c r="W71" s="4">
        <f>W48</f>
        <v>-47.8</v>
      </c>
      <c r="X71" s="4"/>
      <c r="Y71" s="4"/>
      <c r="Z71" s="4">
        <f>Z48</f>
        <v>-33.500000000000057</v>
      </c>
      <c r="AA71" s="4">
        <f>AA48</f>
        <v>6.1999999999999886</v>
      </c>
      <c r="AB71" s="4">
        <v>-18</v>
      </c>
      <c r="AC71" s="4">
        <f>AC48</f>
        <v>-197.6</v>
      </c>
      <c r="AG71" s="4"/>
      <c r="AH71" s="4"/>
    </row>
    <row r="72" spans="1:34" x14ac:dyDescent="0.25">
      <c r="B72" t="s">
        <v>30</v>
      </c>
      <c r="C72" s="4"/>
      <c r="D72" s="4"/>
      <c r="E72" s="4"/>
      <c r="F72" s="4"/>
      <c r="G72" s="4">
        <f>G59</f>
        <v>0</v>
      </c>
      <c r="H72" s="4">
        <f t="shared" ref="H72:O72" si="35">H59</f>
        <v>0</v>
      </c>
      <c r="I72" s="4">
        <f t="shared" si="35"/>
        <v>0</v>
      </c>
      <c r="J72" s="4">
        <f t="shared" si="35"/>
        <v>-11.9</v>
      </c>
      <c r="K72" s="4">
        <f t="shared" si="35"/>
        <v>0</v>
      </c>
      <c r="L72" s="4">
        <f t="shared" si="35"/>
        <v>0</v>
      </c>
      <c r="M72" s="4">
        <f t="shared" si="35"/>
        <v>-9.1999999999999993</v>
      </c>
      <c r="N72" s="4">
        <f t="shared" si="35"/>
        <v>0</v>
      </c>
      <c r="O72" s="4">
        <f t="shared" si="35"/>
        <v>0</v>
      </c>
      <c r="P72" s="4">
        <f t="shared" ref="P72" si="36">P59</f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/>
      <c r="Y72" s="4"/>
      <c r="Z72" s="4">
        <f t="shared" ref="Z72:AA72" si="37">Z59</f>
        <v>-11.9</v>
      </c>
      <c r="AA72" s="4">
        <f t="shared" si="37"/>
        <v>-9.1999999999999993</v>
      </c>
      <c r="AB72" s="4">
        <v>0</v>
      </c>
      <c r="AC72" s="4">
        <v>0</v>
      </c>
      <c r="AG72" s="4"/>
      <c r="AH72" s="4"/>
    </row>
    <row r="73" spans="1:34" x14ac:dyDescent="0.25">
      <c r="B73" t="s">
        <v>38</v>
      </c>
      <c r="G73" s="4">
        <v>-24.3</v>
      </c>
      <c r="H73" s="4">
        <v>-27.3</v>
      </c>
      <c r="I73" s="4">
        <v>-27.7</v>
      </c>
      <c r="J73" s="4">
        <v>-27.6</v>
      </c>
      <c r="K73" s="4">
        <v>-26.7</v>
      </c>
      <c r="L73" s="4">
        <v>-34.299999999999997</v>
      </c>
      <c r="M73" s="4">
        <v>-35.6</v>
      </c>
      <c r="N73" s="4">
        <v>-27.4</v>
      </c>
      <c r="O73" s="4">
        <v>-33.299999999999997</v>
      </c>
      <c r="P73" s="4">
        <v>-30.928000000000001</v>
      </c>
      <c r="Q73" s="4">
        <v>-32.1</v>
      </c>
      <c r="R73" s="4">
        <v>-37.700000000000003</v>
      </c>
      <c r="S73" s="4">
        <v>-41.1</v>
      </c>
      <c r="T73" s="4">
        <v>-42.8</v>
      </c>
      <c r="U73" s="4">
        <v>-44.4</v>
      </c>
      <c r="V73" s="4">
        <v>-66.099999999999994</v>
      </c>
      <c r="W73" s="4">
        <v>-70.3</v>
      </c>
      <c r="X73" s="4"/>
      <c r="Y73" s="4"/>
      <c r="Z73" s="4">
        <f>SUM(G73:J73)</f>
        <v>-106.9</v>
      </c>
      <c r="AA73" s="4">
        <f>SUM(K73:N73)</f>
        <v>-124</v>
      </c>
      <c r="AB73" s="4">
        <v>-134</v>
      </c>
      <c r="AC73" s="4">
        <v>-194.3</v>
      </c>
      <c r="AG73" s="4"/>
      <c r="AH73" s="4"/>
    </row>
    <row r="74" spans="1:34" x14ac:dyDescent="0.25">
      <c r="B74" s="3" t="s">
        <v>53</v>
      </c>
      <c r="G74" s="12">
        <f>G70-G71-G72-G73</f>
        <v>75.5</v>
      </c>
      <c r="H74" s="12">
        <f t="shared" ref="H74:O74" si="38">H70-H71-H72-H73</f>
        <v>70.3</v>
      </c>
      <c r="I74" s="12">
        <f t="shared" si="38"/>
        <v>66.900000000000006</v>
      </c>
      <c r="J74" s="12">
        <f t="shared" si="38"/>
        <v>64.699999999999989</v>
      </c>
      <c r="K74" s="12">
        <f t="shared" si="38"/>
        <v>58.8</v>
      </c>
      <c r="L74" s="12">
        <f t="shared" si="38"/>
        <v>91.1</v>
      </c>
      <c r="M74" s="12">
        <f t="shared" si="38"/>
        <v>90.800000000000011</v>
      </c>
      <c r="N74" s="12">
        <f t="shared" si="38"/>
        <v>104.1</v>
      </c>
      <c r="O74" s="12">
        <f t="shared" si="38"/>
        <v>102.3</v>
      </c>
      <c r="P74" s="12">
        <v>104.09100000000001</v>
      </c>
      <c r="Q74" s="12">
        <v>131.5</v>
      </c>
      <c r="R74" s="12">
        <v>185.7</v>
      </c>
      <c r="S74" s="12">
        <v>168.8</v>
      </c>
      <c r="T74" s="12">
        <v>161.69999999999999</v>
      </c>
      <c r="U74" s="12">
        <v>210.7</v>
      </c>
      <c r="V74" s="12">
        <f>91+146.6+66.1</f>
        <v>303.7</v>
      </c>
      <c r="W74" s="12">
        <v>215</v>
      </c>
      <c r="X74" s="4"/>
      <c r="Y74" s="4"/>
      <c r="Z74" s="12">
        <f t="shared" ref="Z74" si="39">Z70-Z71-Z72-Z73</f>
        <v>277.20000000000005</v>
      </c>
      <c r="AA74" s="12">
        <f t="shared" ref="AA74" si="40">AA70-AA71-AA72-AA73</f>
        <v>344.8</v>
      </c>
      <c r="AB74" s="12">
        <v>523.6</v>
      </c>
      <c r="AC74" s="12">
        <f>AC70+197.6+194.3</f>
        <v>844.8</v>
      </c>
      <c r="AG74" s="4"/>
      <c r="AH74" s="4"/>
    </row>
    <row r="75" spans="1:34" x14ac:dyDescent="0.25">
      <c r="A75" s="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G75" s="4"/>
      <c r="AH75" s="4"/>
    </row>
    <row r="76" spans="1:34" x14ac:dyDescent="0.25">
      <c r="B76" s="3" t="s">
        <v>50</v>
      </c>
      <c r="C76" s="3"/>
      <c r="D76" s="3"/>
      <c r="E76" s="3"/>
      <c r="F76" s="3"/>
      <c r="G76" s="12"/>
      <c r="H76" s="12"/>
      <c r="I76" s="12"/>
      <c r="J76" s="12"/>
      <c r="K76" s="12">
        <v>65</v>
      </c>
      <c r="L76" s="12">
        <v>97.3</v>
      </c>
      <c r="M76" s="12">
        <v>95.4</v>
      </c>
      <c r="N76" s="12">
        <v>109.4</v>
      </c>
      <c r="O76" s="12">
        <v>112.2</v>
      </c>
      <c r="P76" s="12">
        <v>114.2</v>
      </c>
      <c r="Q76" s="12">
        <v>147.6</v>
      </c>
      <c r="R76" s="12">
        <v>199.5</v>
      </c>
      <c r="S76" s="12">
        <v>184.3</v>
      </c>
      <c r="T76" s="12">
        <v>176.5</v>
      </c>
      <c r="U76" s="12">
        <v>226</v>
      </c>
      <c r="V76" s="12">
        <v>325.7</v>
      </c>
      <c r="W76" s="12">
        <v>240.3</v>
      </c>
      <c r="X76" s="12"/>
      <c r="Y76" s="12"/>
      <c r="Z76" s="12"/>
      <c r="AA76" s="12">
        <v>367.1</v>
      </c>
      <c r="AB76" s="12">
        <v>573.5</v>
      </c>
      <c r="AC76" s="12">
        <v>912.5</v>
      </c>
      <c r="AD76" s="4"/>
      <c r="AG76" s="4"/>
      <c r="AH76" s="4"/>
    </row>
    <row r="77" spans="1:34" x14ac:dyDescent="0.25">
      <c r="B77" t="s">
        <v>39</v>
      </c>
      <c r="G77" s="4"/>
      <c r="H77" s="4"/>
      <c r="I77" s="4"/>
      <c r="J77" s="4"/>
      <c r="K77" s="4">
        <v>-3.8</v>
      </c>
      <c r="L77" s="4">
        <v>-5.2</v>
      </c>
      <c r="M77" s="4">
        <v>-5.5</v>
      </c>
      <c r="N77" s="4">
        <v>-4.8</v>
      </c>
      <c r="O77" s="4">
        <v>-6.6</v>
      </c>
      <c r="P77" s="4">
        <v>-6</v>
      </c>
      <c r="Q77" s="4">
        <v>-5.9</v>
      </c>
      <c r="R77" s="4">
        <v>-2.4</v>
      </c>
      <c r="S77" s="4">
        <v>-6.9</v>
      </c>
      <c r="T77" s="4">
        <v>-9.5</v>
      </c>
      <c r="U77" s="4">
        <v>-7.7</v>
      </c>
      <c r="V77" s="4">
        <v>-5.6272646231000012</v>
      </c>
      <c r="W77" s="4">
        <v>-11.1</v>
      </c>
      <c r="X77" s="4"/>
      <c r="Y77" s="4"/>
      <c r="Z77" s="4"/>
      <c r="AA77" s="4">
        <v>-19.399999999999999</v>
      </c>
      <c r="AB77" s="4">
        <v>-20.8</v>
      </c>
      <c r="AC77" s="4">
        <v>-29.681813272300001</v>
      </c>
      <c r="AD77" s="4"/>
      <c r="AG77" s="4"/>
      <c r="AH77" s="4"/>
    </row>
    <row r="78" spans="1:34" x14ac:dyDescent="0.25">
      <c r="B78" t="s">
        <v>40</v>
      </c>
      <c r="G78" s="4"/>
      <c r="H78" s="4"/>
      <c r="I78" s="4"/>
      <c r="J78" s="4"/>
      <c r="K78" s="4">
        <v>-23.2</v>
      </c>
      <c r="L78" s="4">
        <v>-21.3</v>
      </c>
      <c r="M78" s="4">
        <v>-22.1</v>
      </c>
      <c r="N78" s="4">
        <v>1.5</v>
      </c>
      <c r="O78" s="4">
        <v>-20.6</v>
      </c>
      <c r="P78" s="4">
        <v>-34.700000000000003</v>
      </c>
      <c r="Q78" s="4">
        <v>-8.1</v>
      </c>
      <c r="R78" s="4">
        <v>-54</v>
      </c>
      <c r="S78" s="4">
        <v>-3</v>
      </c>
      <c r="T78" s="4">
        <v>-6.4</v>
      </c>
      <c r="U78" s="4">
        <v>-72.7</v>
      </c>
      <c r="V78" s="4">
        <v>-19.235003289100007</v>
      </c>
      <c r="W78" s="4">
        <v>-48.1</v>
      </c>
      <c r="X78" s="4"/>
      <c r="Y78" s="4"/>
      <c r="Z78" s="4"/>
      <c r="AA78" s="4">
        <v>-65.099999999999994</v>
      </c>
      <c r="AB78" s="4">
        <v>-117.4</v>
      </c>
      <c r="AC78" s="4">
        <v>-101.3352781287</v>
      </c>
      <c r="AD78" s="4"/>
      <c r="AG78" s="4"/>
      <c r="AH78" s="4"/>
    </row>
    <row r="79" spans="1:34" x14ac:dyDescent="0.25">
      <c r="B79" t="s">
        <v>25</v>
      </c>
      <c r="G79" s="4"/>
      <c r="H79" s="4"/>
      <c r="I79" s="4"/>
      <c r="J79" s="4"/>
      <c r="K79" s="4">
        <v>-5.6</v>
      </c>
      <c r="L79" s="4">
        <v>-30.6</v>
      </c>
      <c r="M79" s="4">
        <v>1.6</v>
      </c>
      <c r="N79" s="4">
        <v>-24.4</v>
      </c>
      <c r="O79" s="4">
        <v>0.8</v>
      </c>
      <c r="P79" s="4">
        <v>0.5</v>
      </c>
      <c r="Q79" s="4">
        <v>10.3</v>
      </c>
      <c r="R79" s="4">
        <v>6.5</v>
      </c>
      <c r="S79" s="4">
        <v>1.1000000000000001</v>
      </c>
      <c r="T79" s="4">
        <v>-33.9</v>
      </c>
      <c r="U79" s="4">
        <v>-0.7</v>
      </c>
      <c r="V79" s="4">
        <v>-145.9</v>
      </c>
      <c r="W79" s="4">
        <v>44.7</v>
      </c>
      <c r="X79" s="4"/>
      <c r="Y79" s="4"/>
      <c r="Z79" s="4"/>
      <c r="AA79" s="4">
        <v>-59</v>
      </c>
      <c r="AB79" s="4">
        <v>18.2</v>
      </c>
      <c r="AC79" s="4">
        <v>-179.4</v>
      </c>
      <c r="AD79" s="4"/>
      <c r="AG79" s="4"/>
      <c r="AH79" s="4"/>
    </row>
    <row r="80" spans="1:34" x14ac:dyDescent="0.25">
      <c r="B80" s="3" t="s">
        <v>41</v>
      </c>
      <c r="G80" s="12"/>
      <c r="H80" s="12"/>
      <c r="I80" s="12"/>
      <c r="J80" s="12"/>
      <c r="K80" s="12">
        <v>32.5</v>
      </c>
      <c r="L80" s="12">
        <v>40.200000000000003</v>
      </c>
      <c r="M80" s="12">
        <v>69.3</v>
      </c>
      <c r="N80" s="12">
        <v>81.7</v>
      </c>
      <c r="O80" s="12">
        <v>85.9</v>
      </c>
      <c r="P80" s="12">
        <v>74</v>
      </c>
      <c r="Q80" s="12">
        <v>144</v>
      </c>
      <c r="R80" s="12">
        <v>149.69999999999999</v>
      </c>
      <c r="S80" s="12">
        <v>175.6</v>
      </c>
      <c r="T80" s="12">
        <v>126.7</v>
      </c>
      <c r="U80" s="12">
        <v>145</v>
      </c>
      <c r="V80" s="12">
        <v>154.9</v>
      </c>
      <c r="W80" s="12">
        <v>225.8</v>
      </c>
      <c r="X80" s="12"/>
      <c r="Y80" s="12"/>
      <c r="Z80" s="12"/>
      <c r="AA80" s="12">
        <v>223.6</v>
      </c>
      <c r="AB80" s="12">
        <v>453.5</v>
      </c>
      <c r="AC80" s="12">
        <v>602.08290859900001</v>
      </c>
      <c r="AD80" s="4"/>
      <c r="AG80" s="4"/>
      <c r="AH80" s="4"/>
    </row>
    <row r="81" spans="2:34" x14ac:dyDescent="0.2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G81" s="4"/>
      <c r="AH81" s="4"/>
    </row>
    <row r="82" spans="2:34" x14ac:dyDescent="0.25">
      <c r="B82" t="s">
        <v>42</v>
      </c>
      <c r="G82" s="4">
        <v>317.05</v>
      </c>
      <c r="H82" s="4">
        <v>344.9</v>
      </c>
      <c r="I82" s="4">
        <v>359.35</v>
      </c>
      <c r="J82" s="4">
        <v>351.15</v>
      </c>
      <c r="K82" s="4">
        <v>357.25</v>
      </c>
      <c r="L82" s="4">
        <v>379.9</v>
      </c>
      <c r="M82" s="4">
        <v>392.6</v>
      </c>
      <c r="N82" s="4">
        <v>390.8</v>
      </c>
      <c r="O82" s="4">
        <v>405.3</v>
      </c>
      <c r="P82" s="4">
        <v>431.25</v>
      </c>
      <c r="Q82" s="4">
        <v>454</v>
      </c>
      <c r="R82" s="4">
        <v>517</v>
      </c>
      <c r="S82" s="4">
        <v>595</v>
      </c>
      <c r="T82" s="4">
        <v>638</v>
      </c>
      <c r="U82" s="4">
        <v>825</v>
      </c>
      <c r="V82" s="4">
        <v>1233</v>
      </c>
      <c r="W82" s="4">
        <v>1610</v>
      </c>
      <c r="X82" s="4"/>
      <c r="Y82" s="4"/>
      <c r="Z82" s="4"/>
      <c r="AA82" s="4"/>
      <c r="AB82" s="4"/>
      <c r="AC82" s="4"/>
      <c r="AG82" s="4"/>
      <c r="AH82" s="4"/>
    </row>
    <row r="83" spans="2:34" x14ac:dyDescent="0.25">
      <c r="B83" t="s">
        <v>43</v>
      </c>
      <c r="G83" s="4">
        <v>48.9</v>
      </c>
      <c r="H83" s="4">
        <v>46.699999999999996</v>
      </c>
      <c r="I83" s="4">
        <v>52.75</v>
      </c>
      <c r="J83" s="4">
        <v>60.6</v>
      </c>
      <c r="K83" s="4">
        <v>62.45</v>
      </c>
      <c r="L83" s="4">
        <v>61.4</v>
      </c>
      <c r="M83" s="4">
        <v>68.849999999999994</v>
      </c>
      <c r="N83" s="4">
        <v>76.814999999999998</v>
      </c>
      <c r="O83" s="4">
        <v>90.814999999999998</v>
      </c>
      <c r="P83" s="4">
        <v>110.4</v>
      </c>
      <c r="Q83" s="4">
        <f>+Q84-Q82</f>
        <v>119</v>
      </c>
      <c r="R83" s="4">
        <v>137</v>
      </c>
      <c r="S83" s="4">
        <v>149</v>
      </c>
      <c r="T83" s="4">
        <v>156</v>
      </c>
      <c r="U83" s="4">
        <v>167</v>
      </c>
      <c r="V83" s="4">
        <f>-1233+1490</f>
        <v>257</v>
      </c>
      <c r="W83" s="4">
        <f>W84-W82</f>
        <v>277</v>
      </c>
      <c r="X83" s="4"/>
      <c r="Y83" s="4"/>
      <c r="Z83" s="4"/>
      <c r="AA83" s="4"/>
      <c r="AB83" s="4"/>
      <c r="AC83" s="4"/>
      <c r="AG83" s="4"/>
      <c r="AH83" s="4"/>
    </row>
    <row r="84" spans="2:34" x14ac:dyDescent="0.25">
      <c r="B84" s="3" t="s">
        <v>26</v>
      </c>
      <c r="G84" s="12">
        <f>G82+G83</f>
        <v>365.95</v>
      </c>
      <c r="H84" s="12">
        <f t="shared" ref="H84:P84" si="41">H82+H83</f>
        <v>391.59999999999997</v>
      </c>
      <c r="I84" s="12">
        <f t="shared" si="41"/>
        <v>412.1</v>
      </c>
      <c r="J84" s="12">
        <f t="shared" si="41"/>
        <v>411.75</v>
      </c>
      <c r="K84" s="12">
        <f t="shared" si="41"/>
        <v>419.7</v>
      </c>
      <c r="L84" s="12">
        <f t="shared" si="41"/>
        <v>441.29999999999995</v>
      </c>
      <c r="M84" s="12">
        <f t="shared" si="41"/>
        <v>461.45000000000005</v>
      </c>
      <c r="N84" s="12">
        <f t="shared" si="41"/>
        <v>467.61500000000001</v>
      </c>
      <c r="O84" s="12">
        <f t="shared" si="41"/>
        <v>496.11500000000001</v>
      </c>
      <c r="P84" s="12">
        <f t="shared" si="41"/>
        <v>541.65</v>
      </c>
      <c r="Q84" s="12">
        <v>573</v>
      </c>
      <c r="R84" s="12">
        <v>654</v>
      </c>
      <c r="S84" s="12">
        <v>744</v>
      </c>
      <c r="T84" s="12">
        <v>794</v>
      </c>
      <c r="U84" s="12">
        <v>992</v>
      </c>
      <c r="V84" s="12">
        <v>1490</v>
      </c>
      <c r="W84" s="12">
        <v>1887</v>
      </c>
      <c r="X84" s="4"/>
      <c r="Y84" s="4"/>
      <c r="Z84" s="4"/>
      <c r="AA84" s="4"/>
      <c r="AB84" s="4"/>
      <c r="AC84" s="4"/>
      <c r="AG84" s="4"/>
      <c r="AH84" s="4"/>
    </row>
    <row r="85" spans="2:34" x14ac:dyDescent="0.25">
      <c r="AG85" s="4"/>
      <c r="AH85" s="4"/>
    </row>
    <row r="86" spans="2:34" x14ac:dyDescent="0.25">
      <c r="AG86" s="4"/>
      <c r="AH86" s="4"/>
    </row>
    <row r="87" spans="2:34" x14ac:dyDescent="0.25">
      <c r="B87" s="1" t="s">
        <v>56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 t="s">
        <v>13</v>
      </c>
      <c r="P87" s="2" t="s">
        <v>14</v>
      </c>
      <c r="Q87" s="2" t="s">
        <v>15</v>
      </c>
      <c r="R87" s="2" t="s">
        <v>16</v>
      </c>
      <c r="S87" s="2" t="s">
        <v>17</v>
      </c>
      <c r="T87" s="2" t="s">
        <v>18</v>
      </c>
      <c r="U87" s="2" t="s">
        <v>19</v>
      </c>
      <c r="V87" s="2" t="s">
        <v>20</v>
      </c>
      <c r="W87" s="2" t="s">
        <v>49</v>
      </c>
      <c r="X87" s="1"/>
      <c r="Y87" s="2"/>
      <c r="Z87" s="2"/>
      <c r="AA87" s="2"/>
      <c r="AB87" s="2">
        <v>2019</v>
      </c>
      <c r="AC87" s="2">
        <v>2020</v>
      </c>
      <c r="AG87" s="4"/>
      <c r="AH87" s="4"/>
    </row>
    <row r="88" spans="2:34" s="5" customFormat="1" x14ac:dyDescent="0.25"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8"/>
      <c r="Y88" s="19"/>
      <c r="Z88" s="19"/>
      <c r="AA88" s="19"/>
      <c r="AB88" s="19"/>
      <c r="AC88" s="19"/>
      <c r="AG88" s="4"/>
      <c r="AH88" s="4"/>
    </row>
    <row r="89" spans="2:34" x14ac:dyDescent="0.25">
      <c r="B89" s="3" t="s">
        <v>60</v>
      </c>
      <c r="O89" s="12">
        <f t="shared" ref="O89:W89" si="42">O32</f>
        <v>108.1</v>
      </c>
      <c r="P89" s="12">
        <f t="shared" si="42"/>
        <v>117.7</v>
      </c>
      <c r="Q89" s="12">
        <f t="shared" si="42"/>
        <v>143.6</v>
      </c>
      <c r="R89" s="12">
        <f t="shared" si="42"/>
        <v>213</v>
      </c>
      <c r="S89" s="12">
        <f t="shared" si="42"/>
        <v>177.6</v>
      </c>
      <c r="T89" s="12">
        <f t="shared" si="42"/>
        <v>199.7</v>
      </c>
      <c r="U89" s="12">
        <f t="shared" si="42"/>
        <v>234.3</v>
      </c>
      <c r="V89" s="12">
        <f t="shared" si="42"/>
        <v>378.1</v>
      </c>
      <c r="W89" s="12">
        <f t="shared" si="42"/>
        <v>268.8</v>
      </c>
      <c r="AB89" s="12">
        <f t="shared" ref="AB89:AC89" si="43">AB32</f>
        <v>582.4</v>
      </c>
      <c r="AC89" s="12">
        <f t="shared" si="43"/>
        <v>989.7</v>
      </c>
      <c r="AG89" s="4"/>
      <c r="AH89" s="4"/>
    </row>
    <row r="90" spans="2:34" x14ac:dyDescent="0.25">
      <c r="B90" t="s">
        <v>58</v>
      </c>
      <c r="O90" s="4">
        <v>-0.7</v>
      </c>
      <c r="P90" s="4">
        <v>-1</v>
      </c>
      <c r="Q90" s="4">
        <v>0.4</v>
      </c>
      <c r="R90" s="4">
        <v>-4.5</v>
      </c>
      <c r="S90" s="4">
        <v>-3</v>
      </c>
      <c r="T90" s="4">
        <v>-11.8</v>
      </c>
      <c r="U90" s="4">
        <v>-3.6</v>
      </c>
      <c r="V90" s="4">
        <v>-33.299999999999997</v>
      </c>
      <c r="W90" s="4">
        <v>-28.6</v>
      </c>
      <c r="AB90" s="4">
        <v>-5.8</v>
      </c>
      <c r="AC90" s="4">
        <v>-51.7</v>
      </c>
      <c r="AG90" s="4"/>
      <c r="AH90" s="4"/>
    </row>
    <row r="91" spans="2:34" x14ac:dyDescent="0.25">
      <c r="B91" s="20" t="s">
        <v>57</v>
      </c>
      <c r="O91" s="4">
        <f>O99</f>
        <v>4.8</v>
      </c>
      <c r="P91" s="4">
        <f t="shared" ref="P91:W91" si="44">P99</f>
        <v>-2.5</v>
      </c>
      <c r="Q91" s="4">
        <f t="shared" si="44"/>
        <v>3.6</v>
      </c>
      <c r="R91" s="4">
        <f t="shared" si="44"/>
        <v>-9</v>
      </c>
      <c r="S91" s="4">
        <f t="shared" si="44"/>
        <v>9.6999999999999993</v>
      </c>
      <c r="T91" s="4">
        <f t="shared" si="44"/>
        <v>-11.4</v>
      </c>
      <c r="U91" s="4">
        <f t="shared" si="44"/>
        <v>-4.7</v>
      </c>
      <c r="V91" s="4">
        <f t="shared" si="44"/>
        <v>-19.100000000000001</v>
      </c>
      <c r="W91" s="4">
        <f t="shared" si="44"/>
        <v>0.1</v>
      </c>
      <c r="AB91" s="4">
        <f t="shared" ref="AB91:AC91" si="45">AB99</f>
        <v>-3.1</v>
      </c>
      <c r="AC91" s="4">
        <f t="shared" si="45"/>
        <v>-25.5</v>
      </c>
      <c r="AG91" s="4"/>
      <c r="AH91" s="4"/>
    </row>
    <row r="92" spans="2:34" x14ac:dyDescent="0.25">
      <c r="B92" s="17" t="s">
        <v>50</v>
      </c>
      <c r="O92" s="12">
        <f t="shared" ref="O92:W92" si="46">O46</f>
        <v>112.2</v>
      </c>
      <c r="P92" s="12">
        <f t="shared" si="46"/>
        <v>114.17400000000001</v>
      </c>
      <c r="Q92" s="12">
        <f t="shared" si="46"/>
        <v>147.6</v>
      </c>
      <c r="R92" s="12">
        <f t="shared" si="46"/>
        <v>199.5</v>
      </c>
      <c r="S92" s="12">
        <f t="shared" si="46"/>
        <v>184.3</v>
      </c>
      <c r="T92" s="12">
        <f t="shared" si="46"/>
        <v>176.5</v>
      </c>
      <c r="U92" s="12">
        <f t="shared" si="46"/>
        <v>226</v>
      </c>
      <c r="V92" s="12">
        <f t="shared" si="46"/>
        <v>325.7</v>
      </c>
      <c r="W92" s="12">
        <f t="shared" si="46"/>
        <v>240.3</v>
      </c>
      <c r="AB92" s="12">
        <f t="shared" ref="AB92:AC92" si="47">AB46</f>
        <v>573.5</v>
      </c>
      <c r="AC92" s="12">
        <f t="shared" si="47"/>
        <v>912.5</v>
      </c>
      <c r="AG92" s="4"/>
      <c r="AH92" s="4"/>
    </row>
    <row r="93" spans="2:34" x14ac:dyDescent="0.25">
      <c r="AG93" s="4"/>
      <c r="AH93" s="4"/>
    </row>
    <row r="94" spans="2:34" x14ac:dyDescent="0.25">
      <c r="B94" s="9" t="s">
        <v>57</v>
      </c>
      <c r="O94" s="7"/>
      <c r="P94" s="7"/>
      <c r="Q94" s="7"/>
      <c r="R94" s="7"/>
      <c r="S94" s="7"/>
      <c r="T94" s="7"/>
      <c r="U94" s="7"/>
      <c r="V94" s="7"/>
      <c r="W94" s="7"/>
      <c r="AB94" s="4"/>
      <c r="AC94" s="4"/>
      <c r="AG94" s="4"/>
      <c r="AH94" s="4"/>
    </row>
    <row r="95" spans="2:34" x14ac:dyDescent="0.25">
      <c r="B95" t="s">
        <v>22</v>
      </c>
      <c r="O95" s="4">
        <v>3</v>
      </c>
      <c r="P95" s="4">
        <v>-3.4</v>
      </c>
      <c r="Q95" s="4">
        <v>0.5</v>
      </c>
      <c r="R95" s="4">
        <v>-4.5</v>
      </c>
      <c r="S95" s="4">
        <v>3.2</v>
      </c>
      <c r="T95" s="4">
        <v>-3.9</v>
      </c>
      <c r="U95" s="4">
        <v>-3.8</v>
      </c>
      <c r="V95" s="4">
        <v>-13.9</v>
      </c>
      <c r="W95" s="4">
        <v>-0.4</v>
      </c>
      <c r="AB95" s="4">
        <v>-4.4000000000000004</v>
      </c>
      <c r="AC95" s="4">
        <v>-18.399999999999999</v>
      </c>
      <c r="AG95" s="4"/>
      <c r="AH95" s="4"/>
    </row>
    <row r="96" spans="2:34" x14ac:dyDescent="0.25">
      <c r="B96" t="s">
        <v>23</v>
      </c>
      <c r="O96" s="4">
        <v>-0.1</v>
      </c>
      <c r="P96" s="4">
        <v>0.1</v>
      </c>
      <c r="Q96" s="4">
        <v>0.8</v>
      </c>
      <c r="R96" s="4">
        <v>-0.9</v>
      </c>
      <c r="S96" s="4">
        <v>1.6</v>
      </c>
      <c r="T96" s="4">
        <v>-3.1</v>
      </c>
      <c r="U96" s="4">
        <v>0.3</v>
      </c>
      <c r="V96" s="4">
        <v>-2.1</v>
      </c>
      <c r="W96" s="4">
        <v>0.6</v>
      </c>
      <c r="AB96" s="4">
        <v>-0.1</v>
      </c>
      <c r="AC96" s="4">
        <v>-3.3</v>
      </c>
      <c r="AG96" s="4"/>
      <c r="AH96" s="4"/>
    </row>
    <row r="97" spans="2:34" x14ac:dyDescent="0.25">
      <c r="B97" t="s">
        <v>24</v>
      </c>
      <c r="O97" s="4">
        <v>1.9</v>
      </c>
      <c r="P97" s="4">
        <v>0.8</v>
      </c>
      <c r="Q97" s="4">
        <v>2.4</v>
      </c>
      <c r="R97" s="4">
        <v>-2.9</v>
      </c>
      <c r="S97" s="4">
        <v>5</v>
      </c>
      <c r="T97" s="4">
        <v>-4.5</v>
      </c>
      <c r="U97" s="4">
        <v>-1.7</v>
      </c>
      <c r="V97" s="4">
        <v>-3.9</v>
      </c>
      <c r="W97" s="4">
        <v>1.4</v>
      </c>
      <c r="AB97" s="4">
        <v>2.2000000000000002</v>
      </c>
      <c r="AC97" s="4">
        <v>-5.0999999999999996</v>
      </c>
      <c r="AG97" s="4"/>
      <c r="AH97" s="4"/>
    </row>
    <row r="98" spans="2:34" x14ac:dyDescent="0.25">
      <c r="B98" t="s">
        <v>25</v>
      </c>
      <c r="O98" s="4">
        <v>0</v>
      </c>
      <c r="P98" s="4">
        <v>0</v>
      </c>
      <c r="Q98" s="4">
        <v>-0.1</v>
      </c>
      <c r="R98" s="4">
        <v>-0.7</v>
      </c>
      <c r="S98" s="4">
        <v>-0.2</v>
      </c>
      <c r="T98" s="4">
        <v>0.1</v>
      </c>
      <c r="U98" s="4">
        <v>0.6</v>
      </c>
      <c r="V98" s="4">
        <v>0.8</v>
      </c>
      <c r="W98" s="4">
        <v>-1.4</v>
      </c>
      <c r="AB98" s="4">
        <v>-0.8</v>
      </c>
      <c r="AC98" s="4">
        <v>1.3</v>
      </c>
      <c r="AG98" s="4"/>
      <c r="AH98" s="4"/>
    </row>
    <row r="99" spans="2:34" x14ac:dyDescent="0.25">
      <c r="B99" s="3" t="s">
        <v>26</v>
      </c>
      <c r="O99" s="12">
        <v>4.8</v>
      </c>
      <c r="P99" s="12">
        <v>-2.5</v>
      </c>
      <c r="Q99" s="12">
        <v>3.6</v>
      </c>
      <c r="R99" s="12">
        <v>-9</v>
      </c>
      <c r="S99" s="12">
        <v>9.6999999999999993</v>
      </c>
      <c r="T99" s="12">
        <v>-11.4</v>
      </c>
      <c r="U99" s="12">
        <v>-4.7</v>
      </c>
      <c r="V99" s="12">
        <v>-19.100000000000001</v>
      </c>
      <c r="W99" s="12">
        <v>0.1</v>
      </c>
      <c r="AB99" s="12">
        <v>-3.1</v>
      </c>
      <c r="AC99" s="12">
        <v>-25.5</v>
      </c>
      <c r="AG99" s="4"/>
      <c r="AH99" s="4"/>
    </row>
    <row r="100" spans="2:34" x14ac:dyDescent="0.25">
      <c r="O100" s="4"/>
      <c r="P100" s="4"/>
      <c r="Q100" s="4"/>
      <c r="R100" s="4"/>
      <c r="S100" s="4"/>
      <c r="T100" s="4"/>
      <c r="U100" s="4"/>
      <c r="V100" s="4"/>
      <c r="W100" s="4"/>
      <c r="AB100" s="4"/>
      <c r="AC100" s="4"/>
    </row>
    <row r="101" spans="2:34" x14ac:dyDescent="0.25">
      <c r="B101" s="20" t="s">
        <v>59</v>
      </c>
      <c r="O101" s="6"/>
      <c r="P101" s="6"/>
      <c r="Q101" s="6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2:34" x14ac:dyDescent="0.2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4"/>
      <c r="X102" s="7"/>
      <c r="Y102" s="7"/>
      <c r="Z102" s="7"/>
      <c r="AA102" s="7"/>
      <c r="AB102" s="7"/>
      <c r="AC102" s="7"/>
    </row>
    <row r="103" spans="2:34" x14ac:dyDescent="0.2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2:34" x14ac:dyDescent="0.2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2:34" x14ac:dyDescent="0.25">
      <c r="B105" s="3" t="s">
        <v>44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3"/>
      <c r="X105" s="7"/>
      <c r="Y105" s="7"/>
      <c r="Z105" s="7"/>
      <c r="AA105" s="7"/>
      <c r="AB105" s="7"/>
      <c r="AC105" s="7"/>
    </row>
    <row r="106" spans="2:34" x14ac:dyDescent="0.25">
      <c r="B106" t="s">
        <v>45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2:34" x14ac:dyDescent="0.25">
      <c r="B107" s="10" t="s">
        <v>46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7"/>
      <c r="Y107" s="7"/>
      <c r="Z107" s="7"/>
      <c r="AA107" s="7"/>
      <c r="AB107" s="7"/>
      <c r="AC107" s="7"/>
    </row>
    <row r="108" spans="2:34" x14ac:dyDescent="0.25">
      <c r="B108" s="11" t="s">
        <v>47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2:34" x14ac:dyDescent="0.25"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2:34" x14ac:dyDescent="0.25"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2:34" x14ac:dyDescent="0.25"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2:34" x14ac:dyDescent="0.25"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5:29" x14ac:dyDescent="0.25"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5:29" x14ac:dyDescent="0.25"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5:29" x14ac:dyDescent="0.25"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5:29" x14ac:dyDescent="0.25"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5:29" x14ac:dyDescent="0.25"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9" spans="15:29" x14ac:dyDescent="0.25"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1" spans="15:29" x14ac:dyDescent="0.25"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5:29" x14ac:dyDescent="0.25"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5:29" x14ac:dyDescent="0.25"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5:29" x14ac:dyDescent="0.25"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5:29" x14ac:dyDescent="0.25"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7" spans="15:29" x14ac:dyDescent="0.25"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5:29" x14ac:dyDescent="0.25"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5:29" x14ac:dyDescent="0.25"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5:29" x14ac:dyDescent="0.25"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</sheetData>
  <phoneticPr fontId="4" type="noConversion"/>
  <hyperlinks>
    <hyperlink ref="B108" r:id="rId1" xr:uid="{8B302222-6422-4E6C-9E47-84020BDCC710}"/>
  </hyperlinks>
  <pageMargins left="0.7" right="0.7" top="0.75" bottom="0.75" header="0.3" footer="0.3"/>
  <pageSetup paperSize="9" orientation="portrait" r:id="rId2"/>
  <ignoredErrors>
    <ignoredError sqref="Z73:AA73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f80fdb8b-13ef-4f7f-904d-31500032c0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639612a7b3c807be0f7cf865f1727bc4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bfb293d988afd2a0c8c6f4c0a44d8da8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E5AEB-27FD-47F1-8ADD-16BFA880D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</ds:schemaRefs>
</ds:datastoreItem>
</file>

<file path=customXml/itemProps3.xml><?xml version="1.0" encoding="utf-8"?>
<ds:datastoreItem xmlns:ds="http://schemas.openxmlformats.org/officeDocument/2006/customXml" ds:itemID="{A057E166-F3DB-4D70-9AFE-3C73E0E02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Heath</dc:creator>
  <cp:keywords/>
  <dc:description/>
  <cp:lastModifiedBy>Thomas Heath</cp:lastModifiedBy>
  <cp:revision/>
  <dcterms:created xsi:type="dcterms:W3CDTF">2018-06-13T09:41:32Z</dcterms:created>
  <dcterms:modified xsi:type="dcterms:W3CDTF">2021-07-07T23:13:49Z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